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4" rupBuild="18625"/>
  <workbookPr filterPrivacy="1" defaultThemeVersion="124226"/>
  <bookViews>
    <workbookView xWindow="0" yWindow="0" windowWidth="20490" windowHeight="8595"/>
  </bookViews>
  <sheets>
    <sheet name="SUMMARY" sheetId="1" r:id="rId1"/>
    <sheet name="Land" sheetId="12" r:id="rId2"/>
    <sheet name="FA" sheetId="7" state="hidden" r:id="rId3"/>
  </sheets>
  <definedNames>
    <definedName name="_xlnm._FilterDatabase" localSheetId="2" hidden="1">FA!$A$2:$N$2</definedName>
  </definedNames>
  <calcPr calcId="162913"/>
  <fileRecoveryPr autoRecover="0"/>
</workbook>
</file>

<file path=xl/calcChain.xml><?xml version="1.0" encoding="utf-8"?>
<calcChain xmlns="http://schemas.openxmlformats.org/spreadsheetml/2006/main">
  <c r="J18" i="12" l="1"/>
  <c r="I18" i="12"/>
  <c r="H16" i="12"/>
  <c r="K16" i="12" s="1"/>
  <c r="G18" i="12"/>
  <c r="H14" i="12"/>
  <c r="K14" i="12" s="1"/>
  <c r="J11" i="12"/>
  <c r="I11" i="12"/>
  <c r="H9" i="12"/>
  <c r="K9" i="12" s="1"/>
  <c r="G8" i="12"/>
  <c r="H8" i="12" s="1"/>
  <c r="K8" i="12" s="1"/>
  <c r="F7" i="12"/>
  <c r="G7" i="12" s="1"/>
  <c r="G6" i="12"/>
  <c r="E17" i="1"/>
  <c r="E21" i="1" s="1"/>
  <c r="E29" i="1"/>
  <c r="K15" i="12" l="1"/>
  <c r="K18" i="12" s="1"/>
  <c r="G11" i="12"/>
  <c r="H6" i="12"/>
  <c r="K6" i="12" s="1"/>
  <c r="H7" i="12"/>
  <c r="K7" i="12" s="1"/>
  <c r="H18" i="12" l="1"/>
  <c r="H11" i="12"/>
  <c r="K11" i="12"/>
  <c r="L35" i="7" l="1"/>
  <c r="L34" i="7"/>
  <c r="L32" i="7"/>
  <c r="L29" i="7"/>
  <c r="L24" i="7"/>
  <c r="L22" i="7"/>
  <c r="L20" i="7"/>
  <c r="L16" i="7"/>
  <c r="L10" i="7"/>
  <c r="L4" i="7"/>
  <c r="G38" i="7" l="1"/>
  <c r="J38" i="7"/>
  <c r="J40" i="7" s="1"/>
  <c r="G18" i="7"/>
  <c r="G12" i="7"/>
  <c r="G6" i="7"/>
  <c r="B18" i="7"/>
  <c r="B12" i="7"/>
  <c r="B38" i="7"/>
  <c r="B6" i="7"/>
  <c r="M2" i="7"/>
  <c r="N1" i="7"/>
  <c r="D33" i="7"/>
  <c r="D36" i="7"/>
  <c r="D8" i="7"/>
  <c r="D9" i="7"/>
  <c r="D26" i="7"/>
  <c r="D27" i="7"/>
  <c r="D28" i="7"/>
  <c r="D14" i="7"/>
  <c r="D15" i="7"/>
  <c r="D30" i="7"/>
  <c r="D31" i="7"/>
  <c r="D3" i="7"/>
  <c r="C24" i="7"/>
  <c r="D24" i="7" s="1"/>
  <c r="C22" i="7"/>
  <c r="D22" i="7" s="1"/>
  <c r="B40" i="7" l="1"/>
  <c r="G40" i="7"/>
  <c r="N2" i="7" l="1"/>
  <c r="O2" i="7" l="1"/>
  <c r="P2" i="7" l="1"/>
  <c r="Q2" i="7" l="1"/>
  <c r="C34" i="7" l="1"/>
  <c r="D34" i="7" s="1"/>
  <c r="C35" i="7"/>
  <c r="D35" i="7" s="1"/>
  <c r="C29" i="7"/>
  <c r="D29" i="7" s="1"/>
  <c r="C32" i="7"/>
  <c r="R2" i="7"/>
  <c r="D32" i="7" l="1"/>
  <c r="D38" i="7" s="1"/>
  <c r="C38" i="7"/>
  <c r="S2" i="7"/>
  <c r="T2" i="7" l="1"/>
  <c r="U2" i="7" l="1"/>
  <c r="V2" i="7" l="1"/>
  <c r="W2" i="7" l="1"/>
  <c r="X2" i="7" l="1"/>
  <c r="C16" i="7" l="1"/>
  <c r="C18" i="7" s="1"/>
  <c r="D16" i="7" l="1"/>
  <c r="D18" i="7" s="1"/>
  <c r="C10" i="7" l="1"/>
  <c r="C4" i="7" l="1"/>
  <c r="C6" i="7" s="1"/>
  <c r="D10" i="7"/>
  <c r="D12" i="7" s="1"/>
  <c r="C12" i="7"/>
  <c r="D4" i="7" l="1"/>
  <c r="D6" i="7" s="1"/>
  <c r="C20" i="7"/>
  <c r="C40" i="7" s="1"/>
  <c r="D20" i="7" l="1"/>
  <c r="D40" i="7" s="1"/>
  <c r="M38" i="7" l="1"/>
  <c r="M12" i="7" l="1"/>
  <c r="M6" i="7"/>
  <c r="M18" i="7"/>
  <c r="M40" i="7" l="1"/>
  <c r="O24" i="7" l="1"/>
  <c r="P22" i="7" l="1"/>
  <c r="Q22" i="7" s="1"/>
  <c r="P24" i="7"/>
  <c r="R22" i="7" l="1"/>
  <c r="Q24" i="7"/>
  <c r="S22" i="7" l="1"/>
  <c r="R24" i="7"/>
  <c r="T22" i="7" l="1"/>
  <c r="S24" i="7"/>
  <c r="U22" i="7" l="1"/>
  <c r="T24" i="7"/>
  <c r="V22" i="7" l="1"/>
  <c r="U24" i="7"/>
  <c r="W22" i="7" l="1"/>
  <c r="V24" i="7"/>
  <c r="X22" i="7" l="1"/>
  <c r="W24" i="7"/>
  <c r="X24" i="7" l="1"/>
  <c r="F24" i="7"/>
  <c r="H24" i="7" s="1"/>
  <c r="N24" i="7"/>
  <c r="F22" i="7"/>
  <c r="H22" i="7" s="1"/>
  <c r="I22" i="7" s="1"/>
  <c r="K22" i="7" s="1"/>
  <c r="N22" i="7"/>
  <c r="O22" i="7"/>
  <c r="Y22" i="7" l="1"/>
  <c r="I24" i="7"/>
  <c r="K24" i="7" s="1"/>
  <c r="Y24" i="7"/>
  <c r="O29" i="7" l="1"/>
  <c r="O34" i="7"/>
  <c r="U29" i="7"/>
  <c r="X34" i="7"/>
  <c r="P29" i="7"/>
  <c r="S34" i="7"/>
  <c r="S29" i="7"/>
  <c r="X35" i="7"/>
  <c r="R32" i="7"/>
  <c r="P35" i="7"/>
  <c r="O35" i="7"/>
  <c r="V34" i="7"/>
  <c r="P34" i="7"/>
  <c r="Q32" i="7"/>
  <c r="S32" i="7"/>
  <c r="T32" i="7"/>
  <c r="W29" i="7"/>
  <c r="Q35" i="7"/>
  <c r="T35" i="7"/>
  <c r="R35" i="7"/>
  <c r="Q34" i="7"/>
  <c r="U34" i="7"/>
  <c r="R34" i="7"/>
  <c r="O32" i="7"/>
  <c r="W32" i="7"/>
  <c r="X32" i="7"/>
  <c r="T29" i="7"/>
  <c r="X29" i="7"/>
  <c r="V29" i="7"/>
  <c r="V35" i="7"/>
  <c r="P32" i="7"/>
  <c r="W35" i="7"/>
  <c r="S35" i="7"/>
  <c r="T34" i="7"/>
  <c r="W34" i="7"/>
  <c r="U32" i="7"/>
  <c r="R29" i="7"/>
  <c r="Q29" i="7"/>
  <c r="F35" i="7" l="1"/>
  <c r="N35" i="7"/>
  <c r="U35" i="7"/>
  <c r="F29" i="7"/>
  <c r="H29" i="7" s="1"/>
  <c r="N29" i="7"/>
  <c r="F34" i="7"/>
  <c r="N34" i="7"/>
  <c r="F32" i="7"/>
  <c r="H32" i="7" s="1"/>
  <c r="N32" i="7"/>
  <c r="V32" i="7"/>
  <c r="Y32" i="7" l="1"/>
  <c r="Y29" i="7"/>
  <c r="I29" i="7"/>
  <c r="K29" i="7" s="1"/>
  <c r="H35" i="7"/>
  <c r="Y35" i="7" s="1"/>
  <c r="I32" i="7"/>
  <c r="K32" i="7" s="1"/>
  <c r="H34" i="7"/>
  <c r="Y34" i="7" s="1"/>
  <c r="I35" i="7" l="1"/>
  <c r="K35" i="7" s="1"/>
  <c r="I34" i="7"/>
  <c r="K34" i="7" s="1"/>
  <c r="E29" i="7" l="1"/>
  <c r="E32" i="7"/>
  <c r="E24" i="7"/>
  <c r="E35" i="7"/>
  <c r="E16" i="7"/>
  <c r="F16" i="7" s="1"/>
  <c r="E34" i="7"/>
  <c r="E15" i="7"/>
  <c r="F15" i="7" s="1"/>
  <c r="E27" i="7"/>
  <c r="F27" i="7" s="1"/>
  <c r="E30" i="7"/>
  <c r="F30" i="7" s="1"/>
  <c r="E28" i="7"/>
  <c r="F28" i="7" s="1"/>
  <c r="E31" i="7"/>
  <c r="F31" i="7" s="1"/>
  <c r="E8" i="7"/>
  <c r="E9" i="7"/>
  <c r="F9" i="7" s="1"/>
  <c r="E26" i="7"/>
  <c r="E33" i="7"/>
  <c r="F33" i="7" s="1"/>
  <c r="E20" i="7"/>
  <c r="F20" i="7" s="1"/>
  <c r="E10" i="7"/>
  <c r="F10" i="7" s="1"/>
  <c r="E4" i="7"/>
  <c r="F4" i="7" s="1"/>
  <c r="E22" i="7"/>
  <c r="E36" i="7"/>
  <c r="F36" i="7" s="1"/>
  <c r="E14" i="7"/>
  <c r="E3" i="7"/>
  <c r="E18" i="7" l="1"/>
  <c r="F14" i="7"/>
  <c r="F26" i="7"/>
  <c r="E38" i="7"/>
  <c r="H31" i="7"/>
  <c r="I31" i="7" s="1"/>
  <c r="H30" i="7"/>
  <c r="I30" i="7" s="1"/>
  <c r="H16" i="7"/>
  <c r="E6" i="7"/>
  <c r="E40" i="7" s="1"/>
  <c r="F3" i="7"/>
  <c r="H10" i="7"/>
  <c r="I10" i="7" s="1"/>
  <c r="E12" i="7"/>
  <c r="F8" i="7"/>
  <c r="H4" i="7"/>
  <c r="I4" i="7" s="1"/>
  <c r="H33" i="7"/>
  <c r="I33" i="7" s="1"/>
  <c r="H9" i="7"/>
  <c r="H15" i="7"/>
  <c r="I15" i="7" s="1"/>
  <c r="H36" i="7"/>
  <c r="I36" i="7" s="1"/>
  <c r="H20" i="7"/>
  <c r="H28" i="7"/>
  <c r="I28" i="7" s="1"/>
  <c r="H27" i="7"/>
  <c r="I27" i="7" s="1"/>
  <c r="L28" i="7" l="1"/>
  <c r="Y28" i="7" s="1"/>
  <c r="K28" i="7"/>
  <c r="L30" i="7"/>
  <c r="Y30" i="7" s="1"/>
  <c r="K30" i="7"/>
  <c r="L15" i="7"/>
  <c r="R15" i="7" s="1"/>
  <c r="K15" i="7"/>
  <c r="K4" i="7"/>
  <c r="N4" i="7" s="1"/>
  <c r="Y4" i="7" s="1"/>
  <c r="K36" i="7"/>
  <c r="L36" i="7"/>
  <c r="O36" i="7" s="1"/>
  <c r="K10" i="7"/>
  <c r="N10" i="7" s="1"/>
  <c r="S10" i="7" s="1"/>
  <c r="L33" i="7"/>
  <c r="Y33" i="7" s="1"/>
  <c r="K33" i="7"/>
  <c r="F6" i="7"/>
  <c r="F40" i="7" s="1"/>
  <c r="H3" i="7"/>
  <c r="H6" i="7" s="1"/>
  <c r="H40" i="7" s="1"/>
  <c r="L31" i="7"/>
  <c r="Y31" i="7" s="1"/>
  <c r="K31" i="7"/>
  <c r="H14" i="7"/>
  <c r="H18" i="7" s="1"/>
  <c r="F18" i="7"/>
  <c r="L27" i="7"/>
  <c r="N27" i="7" s="1"/>
  <c r="K27" i="7"/>
  <c r="F38" i="7"/>
  <c r="H26" i="7"/>
  <c r="H38" i="7" s="1"/>
  <c r="H8" i="7"/>
  <c r="H12" i="7" s="1"/>
  <c r="F12" i="7"/>
  <c r="I20" i="7"/>
  <c r="I9" i="7"/>
  <c r="I16" i="7"/>
  <c r="S30" i="7" l="1"/>
  <c r="V30" i="7"/>
  <c r="P33" i="7"/>
  <c r="I14" i="7"/>
  <c r="I18" i="7" s="1"/>
  <c r="O10" i="7"/>
  <c r="Y10" i="7"/>
  <c r="R30" i="7"/>
  <c r="R33" i="7"/>
  <c r="T36" i="7"/>
  <c r="V27" i="7"/>
  <c r="W33" i="7"/>
  <c r="T33" i="7"/>
  <c r="U33" i="7"/>
  <c r="P10" i="7"/>
  <c r="W10" i="7"/>
  <c r="P36" i="7"/>
  <c r="T10" i="7"/>
  <c r="N36" i="7"/>
  <c r="P27" i="7"/>
  <c r="X33" i="7"/>
  <c r="O33" i="7"/>
  <c r="Q33" i="7"/>
  <c r="X10" i="7"/>
  <c r="S36" i="7"/>
  <c r="R36" i="7"/>
  <c r="P31" i="7"/>
  <c r="U15" i="7"/>
  <c r="Q15" i="7"/>
  <c r="Q10" i="7"/>
  <c r="V15" i="7"/>
  <c r="N15" i="7"/>
  <c r="T30" i="7"/>
  <c r="O30" i="7"/>
  <c r="S28" i="7"/>
  <c r="O15" i="7"/>
  <c r="X15" i="7"/>
  <c r="Y15" i="7"/>
  <c r="I26" i="7"/>
  <c r="L26" i="7" s="1"/>
  <c r="R26" i="7" s="1"/>
  <c r="R38" i="7" s="1"/>
  <c r="R27" i="7"/>
  <c r="Q31" i="7"/>
  <c r="I3" i="7"/>
  <c r="I6" i="7" s="1"/>
  <c r="I40" i="7" s="1"/>
  <c r="V33" i="7"/>
  <c r="S33" i="7"/>
  <c r="N33" i="7"/>
  <c r="V10" i="7"/>
  <c r="R10" i="7"/>
  <c r="S15" i="7"/>
  <c r="P15" i="7"/>
  <c r="W15" i="7"/>
  <c r="P30" i="7"/>
  <c r="U30" i="7"/>
  <c r="N30" i="7"/>
  <c r="L9" i="7"/>
  <c r="Y9" i="7" s="1"/>
  <c r="K9" i="7"/>
  <c r="K20" i="7"/>
  <c r="N20" i="7" s="1"/>
  <c r="Y20" i="7" s="1"/>
  <c r="K16" i="7"/>
  <c r="N16" i="7" s="1"/>
  <c r="Y16" i="7" s="1"/>
  <c r="P4" i="7"/>
  <c r="X4" i="7"/>
  <c r="R28" i="7"/>
  <c r="X27" i="7"/>
  <c r="Q27" i="7"/>
  <c r="U31" i="7"/>
  <c r="T31" i="7"/>
  <c r="X31" i="7"/>
  <c r="Y27" i="7"/>
  <c r="O4" i="7"/>
  <c r="T4" i="7"/>
  <c r="V4" i="7"/>
  <c r="P28" i="7"/>
  <c r="O28" i="7"/>
  <c r="U28" i="7"/>
  <c r="O27" i="7"/>
  <c r="T27" i="7"/>
  <c r="W27" i="7"/>
  <c r="V31" i="7"/>
  <c r="S31" i="7"/>
  <c r="W31" i="7"/>
  <c r="W36" i="7"/>
  <c r="X36" i="7"/>
  <c r="V36" i="7"/>
  <c r="U4" i="7"/>
  <c r="W4" i="7"/>
  <c r="V28" i="7"/>
  <c r="N28" i="7"/>
  <c r="T28" i="7"/>
  <c r="Y36" i="7"/>
  <c r="I8" i="7"/>
  <c r="S27" i="7"/>
  <c r="U27" i="7"/>
  <c r="N31" i="7"/>
  <c r="O31" i="7"/>
  <c r="R31" i="7"/>
  <c r="U10" i="7"/>
  <c r="U36" i="7"/>
  <c r="Q36" i="7"/>
  <c r="Q4" i="7"/>
  <c r="S4" i="7"/>
  <c r="R4" i="7"/>
  <c r="T15" i="7"/>
  <c r="X30" i="7"/>
  <c r="W30" i="7"/>
  <c r="Q30" i="7"/>
  <c r="X28" i="7"/>
  <c r="Q28" i="7"/>
  <c r="W28" i="7"/>
  <c r="K14" i="7" l="1"/>
  <c r="K3" i="7"/>
  <c r="L14" i="7"/>
  <c r="S14" i="7" s="1"/>
  <c r="S18" i="7" s="1"/>
  <c r="X16" i="7"/>
  <c r="L3" i="7"/>
  <c r="L6" i="7" s="1"/>
  <c r="L40" i="7" s="1"/>
  <c r="L41" i="7" s="1"/>
  <c r="M41" i="7" s="1"/>
  <c r="O9" i="7"/>
  <c r="K26" i="7"/>
  <c r="I38" i="7"/>
  <c r="S9" i="7"/>
  <c r="O16" i="7"/>
  <c r="W16" i="7"/>
  <c r="V9" i="7"/>
  <c r="R9" i="7"/>
  <c r="V26" i="7"/>
  <c r="V38" i="7" s="1"/>
  <c r="T16" i="7"/>
  <c r="U9" i="7"/>
  <c r="T9" i="7"/>
  <c r="R20" i="7"/>
  <c r="S20" i="7"/>
  <c r="U20" i="7"/>
  <c r="T20" i="7"/>
  <c r="R16" i="7"/>
  <c r="O20" i="7"/>
  <c r="X20" i="7"/>
  <c r="L38" i="7"/>
  <c r="Y26" i="7"/>
  <c r="I12" i="7"/>
  <c r="K8" i="7"/>
  <c r="L8" i="7"/>
  <c r="W8" i="7" s="1"/>
  <c r="W12" i="7" s="1"/>
  <c r="X26" i="7"/>
  <c r="X38" i="7" s="1"/>
  <c r="W26" i="7"/>
  <c r="W38" i="7" s="1"/>
  <c r="S26" i="7"/>
  <c r="S38" i="7" s="1"/>
  <c r="V16" i="7"/>
  <c r="Q16" i="7"/>
  <c r="Q20" i="7"/>
  <c r="X9" i="7"/>
  <c r="W9" i="7"/>
  <c r="Q9" i="7"/>
  <c r="U26" i="7"/>
  <c r="U38" i="7" s="1"/>
  <c r="P26" i="7"/>
  <c r="P38" i="7" s="1"/>
  <c r="T26" i="7"/>
  <c r="T38" i="7" s="1"/>
  <c r="U16" i="7"/>
  <c r="P16" i="7"/>
  <c r="S16" i="7"/>
  <c r="P20" i="7"/>
  <c r="W20" i="7"/>
  <c r="V20" i="7"/>
  <c r="P9" i="7"/>
  <c r="N9" i="7"/>
  <c r="Q26" i="7"/>
  <c r="Q38" i="7" s="1"/>
  <c r="O26" i="7"/>
  <c r="O38" i="7" s="1"/>
  <c r="N26" i="7"/>
  <c r="N38" i="7" s="1"/>
  <c r="T3" i="7" l="1"/>
  <c r="T6" i="7" s="1"/>
  <c r="T40" i="7" s="1"/>
  <c r="U3" i="7"/>
  <c r="U6" i="7" s="1"/>
  <c r="U40" i="7" s="1"/>
  <c r="P3" i="7"/>
  <c r="P6" i="7" s="1"/>
  <c r="P40" i="7" s="1"/>
  <c r="Y3" i="7"/>
  <c r="P14" i="7"/>
  <c r="P18" i="7" s="1"/>
  <c r="N3" i="7"/>
  <c r="N6" i="7" s="1"/>
  <c r="N40" i="7" s="1"/>
  <c r="N41" i="7" s="1"/>
  <c r="Q3" i="7"/>
  <c r="Q6" i="7" s="1"/>
  <c r="Q40" i="7" s="1"/>
  <c r="O3" i="7"/>
  <c r="O6" i="7" s="1"/>
  <c r="O40" i="7" s="1"/>
  <c r="R3" i="7"/>
  <c r="R6" i="7" s="1"/>
  <c r="R40" i="7" s="1"/>
  <c r="S3" i="7"/>
  <c r="S6" i="7" s="1"/>
  <c r="S40" i="7" s="1"/>
  <c r="W3" i="7"/>
  <c r="W6" i="7" s="1"/>
  <c r="W40" i="7" s="1"/>
  <c r="X3" i="7"/>
  <c r="X6" i="7" s="1"/>
  <c r="X40" i="7" s="1"/>
  <c r="V3" i="7"/>
  <c r="V6" i="7" s="1"/>
  <c r="V40" i="7" s="1"/>
  <c r="W14" i="7"/>
  <c r="W18" i="7" s="1"/>
  <c r="R14" i="7"/>
  <c r="R18" i="7" s="1"/>
  <c r="U14" i="7"/>
  <c r="U18" i="7" s="1"/>
  <c r="Y14" i="7"/>
  <c r="O14" i="7"/>
  <c r="O18" i="7" s="1"/>
  <c r="L18" i="7"/>
  <c r="X14" i="7"/>
  <c r="X18" i="7" s="1"/>
  <c r="T14" i="7"/>
  <c r="T18" i="7" s="1"/>
  <c r="V14" i="7"/>
  <c r="V18" i="7" s="1"/>
  <c r="N14" i="7"/>
  <c r="N18" i="7" s="1"/>
  <c r="Q14" i="7"/>
  <c r="Q18" i="7" s="1"/>
  <c r="X8" i="7"/>
  <c r="X12" i="7" s="1"/>
  <c r="N8" i="7"/>
  <c r="N12" i="7" s="1"/>
  <c r="L12" i="7"/>
  <c r="Y8" i="7"/>
  <c r="P8" i="7"/>
  <c r="P12" i="7" s="1"/>
  <c r="U8" i="7"/>
  <c r="U12" i="7" s="1"/>
  <c r="T8" i="7"/>
  <c r="T12" i="7" s="1"/>
  <c r="S8" i="7"/>
  <c r="S12" i="7" s="1"/>
  <c r="V8" i="7"/>
  <c r="V12" i="7" s="1"/>
  <c r="R8" i="7"/>
  <c r="R12" i="7" s="1"/>
  <c r="O8" i="7"/>
  <c r="O12" i="7" s="1"/>
  <c r="Q8" i="7"/>
  <c r="Q12" i="7" s="1"/>
  <c r="O41" i="7" l="1"/>
  <c r="P41" i="7" s="1"/>
  <c r="Q41" i="7" s="1"/>
  <c r="R41" i="7" s="1"/>
  <c r="S41" i="7" s="1"/>
  <c r="T41" i="7" s="1"/>
  <c r="U41" i="7" s="1"/>
  <c r="V41" i="7" s="1"/>
  <c r="W41" i="7" s="1"/>
  <c r="X41" i="7" s="1"/>
  <c r="D21" i="1" l="1"/>
  <c r="D29" i="1" l="1"/>
</calcChain>
</file>

<file path=xl/sharedStrings.xml><?xml version="1.0" encoding="utf-8"?>
<sst xmlns="http://schemas.openxmlformats.org/spreadsheetml/2006/main" count="114" uniqueCount="87">
  <si>
    <t>Buildings &amp; Civil Works</t>
  </si>
  <si>
    <t>Plant &amp; Machinery</t>
  </si>
  <si>
    <t>Land Cost</t>
  </si>
  <si>
    <t>Acres</t>
  </si>
  <si>
    <t>Qty.</t>
  </si>
  <si>
    <t>UOM</t>
  </si>
  <si>
    <t>Value</t>
  </si>
  <si>
    <t>Rate</t>
  </si>
  <si>
    <t>Transport and P&amp;F incl. taxes</t>
  </si>
  <si>
    <t>Others</t>
  </si>
  <si>
    <t>Total</t>
  </si>
  <si>
    <t>Process Fees @ 0.1% of Cost</t>
  </si>
  <si>
    <t>Additional Process Fees</t>
  </si>
  <si>
    <t>Survey Expenses</t>
  </si>
  <si>
    <t>Land levelling Expenses</t>
  </si>
  <si>
    <t>Land</t>
  </si>
  <si>
    <t>APIIC Prov. Order dated. 10.03.2017</t>
  </si>
  <si>
    <t>Budgetary Estimate given by M/s. Santosh Associates, Chennai, dated 15.05.2017</t>
  </si>
  <si>
    <t>As per company's estimate</t>
  </si>
  <si>
    <t>Landscapping / Yard Lighting</t>
  </si>
  <si>
    <t>QC &amp; Testing Equipment</t>
  </si>
  <si>
    <t>Electrical Installations &amp; Fittings</t>
  </si>
  <si>
    <t>Technology Fees</t>
  </si>
  <si>
    <t>Pre-Operative Expenses</t>
  </si>
  <si>
    <t>ST / GST</t>
  </si>
  <si>
    <t>Stamp Duty &amp; Registration</t>
  </si>
  <si>
    <t>Vehicles</t>
  </si>
  <si>
    <t>Surveillance &amp; Security</t>
  </si>
  <si>
    <t>Furniture &amp; Fixtures</t>
  </si>
  <si>
    <t>Working Capital Margin</t>
  </si>
  <si>
    <t>Means of Finance</t>
  </si>
  <si>
    <t>Share Capital</t>
  </si>
  <si>
    <t>Total Means of Finance</t>
  </si>
  <si>
    <t>2016-17</t>
  </si>
  <si>
    <t>Pre-Op.</t>
  </si>
  <si>
    <t>Furniture &amp; Fittings</t>
  </si>
  <si>
    <t>Computers &amp; Accessories</t>
  </si>
  <si>
    <t>Software</t>
  </si>
  <si>
    <t>2018-19</t>
  </si>
  <si>
    <t>Conting.</t>
  </si>
  <si>
    <t>31.03.19</t>
  </si>
  <si>
    <t>Accm.</t>
  </si>
  <si>
    <t>Scrap</t>
  </si>
  <si>
    <t>Dep. Value</t>
  </si>
  <si>
    <t>Useful Life</t>
  </si>
  <si>
    <t>Grand Total</t>
  </si>
  <si>
    <t>01.04.16</t>
  </si>
  <si>
    <t>Particulars</t>
  </si>
  <si>
    <t>Rs. In Lakh</t>
  </si>
  <si>
    <t>Project Cost and Means of Finance</t>
  </si>
  <si>
    <t>[ Rs. In Lakh]</t>
  </si>
  <si>
    <t>Term Loan from Banks</t>
  </si>
  <si>
    <t>Preliminary Expenses</t>
  </si>
  <si>
    <t>As informed by the company</t>
  </si>
  <si>
    <t>- Interest on Bridge Loan</t>
  </si>
  <si>
    <t>- Interest on Term Loan</t>
  </si>
  <si>
    <t>Interest During Construction Period [From Jul 2017 to Jun 2018]</t>
  </si>
  <si>
    <t>Land Development</t>
  </si>
  <si>
    <t>Land (including registration)</t>
  </si>
  <si>
    <t>Land Development Cost</t>
  </si>
  <si>
    <t>Total Land Development Cost</t>
  </si>
  <si>
    <t>Total Land Cost</t>
  </si>
  <si>
    <t>- Interest on Unsecured Loans</t>
  </si>
  <si>
    <t>(up to OCT 2017)</t>
  </si>
  <si>
    <t>Notes</t>
  </si>
  <si>
    <t>Capital Recd</t>
  </si>
  <si>
    <t>To be Recd</t>
  </si>
  <si>
    <t>Munoth Family</t>
  </si>
  <si>
    <t>Smt Suchirita Reddy (w/o Dr Pratap Reddy)</t>
  </si>
  <si>
    <t>Sri Anil Jain (Refex group)</t>
  </si>
  <si>
    <t>Card Systems Private Limited     (owned by Sri Arun Jain, Founder Polaris Software)</t>
  </si>
  <si>
    <t>All the promoters are competent to bring in the balance money as per Share Holder Agreement</t>
  </si>
  <si>
    <t>Indian Bank - Funded &amp; Appraised</t>
  </si>
  <si>
    <t>The share holding pattern of the company includes</t>
  </si>
  <si>
    <t>Share Holder Agreement,Valuation report (office &amp; showroom), FD / BANK / Liquid fund statement</t>
  </si>
  <si>
    <t>Amount Paid up as on 31.10.2017</t>
  </si>
  <si>
    <t xml:space="preserve">             Amount Spent</t>
  </si>
  <si>
    <t>Technology Provider BPI (HNA associate company) against technology fees</t>
  </si>
  <si>
    <t>Contingencies (5% of project cost)</t>
  </si>
  <si>
    <t xml:space="preserve">Computers &amp; Software </t>
  </si>
  <si>
    <t>Will furnish details</t>
  </si>
  <si>
    <t>Details available with PWC</t>
  </si>
  <si>
    <t>The current share capital of the company is Rs 20 crores out which Rs 10.34 crores has been incurred for the project. A sum of Rs 2.25 crores is available in form of bank deposits, FD &amp; Liquid funds; Rs 1.5 crores in mobile phones &amp; mobile accessories stocks (which is being sold); Rs 2.5 crores in investments (which is being liquidated). The company has its own office measuring 2074 square feet (Fair market value is Rs 3.42 crores as per valuation done by Indian bank) and a showroom space measuring 714 square feet (Fair market value is Rs 2.03 crores as per valuation done by Indian bank) which is being sold</t>
  </si>
  <si>
    <t>Vehicles (3 MPV's)</t>
  </si>
  <si>
    <t>Unsecured Loans from Promoters (in lieu of capital subsidy from AP Government)</t>
  </si>
  <si>
    <t>Government of Andhra Pradesh has issued a GO for various incentives. Promoter would bring in unsecured loan to complete the project and the loan would be repaid once incentives is received from Government of Andhra Pradesh. In lieu of Government of Andhra Pradesh incentive and to complete the project the promoters will bring in unsecured loan. Copies of unencumbered fixed deposits are attached - Rs 6 crores (accumulating interest), Rs 9 crores, Rs 3.20 crores &amp; Rs 70 lakhs. Total current maturity value of over Rs 20 crores.</t>
  </si>
  <si>
    <t xml:space="preserve">Copy of GO &amp; FDR attached.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</si>
</sst>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43" formatCode="_ * #,##0.00_ ;_ * \-#,##0.00_ ;_ * &quot;-&quot;??_ ;_ @_ "/>
    <numFmt numFmtId="164" formatCode="0.0%"/>
  </numFmts>
  <fonts count="8" x14ac:knownFonts="1">
    <font>
      <sz val="11"/>
      <color theme="1"/>
      <name val="Calibri"/>
      <family val="2"/>
      <scheme val="minor"/>
    </font>
    <font>
      <b/>
      <sz val="11"/>
      <color theme="1"/>
      <name val="Calibri"/>
      <family val="2"/>
      <scheme val="minor"/>
    </font>
    <font>
      <sz val="11"/>
      <name val="Calibri"/>
      <family val="2"/>
      <scheme val="minor"/>
    </font>
    <font>
      <b/>
      <sz val="11"/>
      <color theme="0"/>
      <name val="Calibri"/>
      <family val="2"/>
      <scheme val="minor"/>
    </font>
    <font>
      <sz val="11"/>
      <color theme="0"/>
      <name val="Calibri"/>
      <family val="2"/>
      <scheme val="minor"/>
    </font>
    <font>
      <sz val="11"/>
      <color theme="1"/>
      <name val="Calibri"/>
      <family val="2"/>
      <scheme val="minor"/>
    </font>
    <font>
      <b/>
      <sz val="11"/>
      <name val="Calibri"/>
      <family val="2"/>
      <scheme val="minor"/>
    </font>
    <font>
      <u/>
      <sz val="11"/>
      <color theme="10"/>
      <name val="Calibri"/>
      <family val="2"/>
      <scheme val="minor"/>
    </font>
  </fonts>
  <fills count="5">
    <fill>
      <patternFill patternType="none"/>
    </fill>
    <fill>
      <patternFill patternType="gray125"/>
    </fill>
    <fill>
      <patternFill patternType="solid">
        <fgColor rgb="FFFFFF00"/>
        <bgColor indexed="64"/>
      </patternFill>
    </fill>
    <fill>
      <patternFill patternType="solid">
        <fgColor rgb="FF002060"/>
        <bgColor indexed="64"/>
      </patternFill>
    </fill>
    <fill>
      <patternFill patternType="solid">
        <fgColor theme="8" tint="0.79998168889431442"/>
        <bgColor indexed="64"/>
      </patternFill>
    </fill>
  </fills>
  <borders count="10">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FFFF"/>
      </left>
      <right style="thin">
        <color rgb="FF00FFFF"/>
      </right>
      <top/>
      <bottom style="thin">
        <color rgb="FF00FFFF"/>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rgb="FF00FFFF"/>
      </left>
      <right style="thin">
        <color rgb="FF00FFFF"/>
      </right>
      <top style="thin">
        <color rgb="FF00FFFF"/>
      </top>
      <bottom/>
      <diagonal/>
    </border>
    <border>
      <left style="thin">
        <color indexed="64"/>
      </left>
      <right/>
      <top/>
      <bottom/>
      <diagonal/>
    </border>
  </borders>
  <cellStyleXfs count="3">
    <xf numFmtId="0" fontId="0" fillId="0" borderId="0"/>
    <xf numFmtId="43" fontId="5" fillId="0" borderId="0" applyFont="0" applyFill="0" applyBorder="0" applyAlignment="0" applyProtection="0"/>
    <xf numFmtId="0" fontId="7" fillId="0" borderId="0" applyNumberFormat="0" applyFill="0" applyBorder="0" applyAlignment="0" applyProtection="0"/>
  </cellStyleXfs>
  <cellXfs count="95">
    <xf numFmtId="0" fontId="0" fillId="0" borderId="0" xfId="0"/>
    <xf numFmtId="4" fontId="0" fillId="0" borderId="0" xfId="0" applyNumberFormat="1"/>
    <xf numFmtId="0" fontId="1" fillId="0" borderId="0" xfId="0" applyFont="1"/>
    <xf numFmtId="4" fontId="1" fillId="0" borderId="0" xfId="0" applyNumberFormat="1" applyFont="1"/>
    <xf numFmtId="0" fontId="0" fillId="0" borderId="0" xfId="0" applyBorder="1"/>
    <xf numFmtId="4" fontId="0" fillId="0" borderId="0" xfId="0" applyNumberFormat="1" applyBorder="1"/>
    <xf numFmtId="0" fontId="1" fillId="0" borderId="0" xfId="0" applyFont="1" applyAlignment="1">
      <alignment horizontal="center"/>
    </xf>
    <xf numFmtId="0" fontId="2" fillId="0" borderId="0" xfId="0" applyFont="1"/>
    <xf numFmtId="4" fontId="2" fillId="0" borderId="0" xfId="0" applyNumberFormat="1" applyFont="1"/>
    <xf numFmtId="0" fontId="0" fillId="0" borderId="0" xfId="0" applyAlignment="1">
      <alignment horizontal="center"/>
    </xf>
    <xf numFmtId="4" fontId="1" fillId="0" borderId="0" xfId="0" applyNumberFormat="1" applyFont="1" applyAlignment="1">
      <alignment horizontal="center"/>
    </xf>
    <xf numFmtId="4" fontId="0" fillId="0" borderId="0" xfId="0" applyNumberFormat="1" applyAlignment="1">
      <alignment horizontal="center"/>
    </xf>
    <xf numFmtId="0" fontId="0" fillId="0" borderId="0" xfId="0" applyAlignment="1">
      <alignment horizontal="left"/>
    </xf>
    <xf numFmtId="4" fontId="0" fillId="0" borderId="0" xfId="0" applyNumberFormat="1" applyAlignment="1">
      <alignment vertical="center"/>
    </xf>
    <xf numFmtId="0" fontId="0" fillId="0" borderId="0" xfId="0" applyAlignment="1">
      <alignment horizontal="center" vertical="center"/>
    </xf>
    <xf numFmtId="0" fontId="0" fillId="0" borderId="0" xfId="0" applyAlignment="1">
      <alignment horizontal="center" vertical="center" wrapText="1"/>
    </xf>
    <xf numFmtId="0" fontId="0" fillId="0" borderId="1" xfId="0" applyBorder="1"/>
    <xf numFmtId="4" fontId="0" fillId="0" borderId="1" xfId="0" applyNumberFormat="1" applyBorder="1" applyAlignment="1">
      <alignment horizontal="right"/>
    </xf>
    <xf numFmtId="0" fontId="0" fillId="0" borderId="1" xfId="0" applyBorder="1" applyAlignment="1">
      <alignment horizontal="right"/>
    </xf>
    <xf numFmtId="43" fontId="0" fillId="0" borderId="1" xfId="1" applyFont="1" applyBorder="1"/>
    <xf numFmtId="0" fontId="0" fillId="0" borderId="1" xfId="0" applyBorder="1" applyAlignment="1">
      <alignment vertical="center" wrapText="1"/>
    </xf>
    <xf numFmtId="43" fontId="0" fillId="0" borderId="1" xfId="1" applyFont="1" applyBorder="1" applyAlignment="1"/>
    <xf numFmtId="0" fontId="0" fillId="0" borderId="0" xfId="0" applyAlignment="1">
      <alignment horizontal="left" vertical="center" wrapText="1"/>
    </xf>
    <xf numFmtId="4" fontId="0" fillId="0" borderId="0" xfId="0" applyNumberFormat="1" applyAlignment="1">
      <alignment horizontal="left" vertical="center" wrapText="1"/>
    </xf>
    <xf numFmtId="0" fontId="1" fillId="0" borderId="3" xfId="0" applyFont="1" applyBorder="1"/>
    <xf numFmtId="4" fontId="1" fillId="0" borderId="3" xfId="0" applyNumberFormat="1" applyFont="1" applyBorder="1"/>
    <xf numFmtId="0" fontId="3" fillId="3" borderId="1" xfId="0" applyFont="1" applyFill="1" applyBorder="1" applyAlignment="1">
      <alignment vertical="center" wrapText="1"/>
    </xf>
    <xf numFmtId="0" fontId="4" fillId="3" borderId="1" xfId="0" applyFont="1" applyFill="1" applyBorder="1" applyAlignment="1">
      <alignment vertical="center" wrapText="1"/>
    </xf>
    <xf numFmtId="0" fontId="4" fillId="3" borderId="1" xfId="0" applyFont="1" applyFill="1" applyBorder="1" applyAlignment="1">
      <alignment horizontal="center" vertical="center" wrapText="1"/>
    </xf>
    <xf numFmtId="0" fontId="1" fillId="4" borderId="1" xfId="0" applyFont="1" applyFill="1" applyBorder="1" applyAlignment="1">
      <alignment horizontal="center"/>
    </xf>
    <xf numFmtId="4" fontId="0" fillId="0" borderId="1" xfId="0" applyNumberFormat="1" applyBorder="1"/>
    <xf numFmtId="4" fontId="0" fillId="0" borderId="1" xfId="0" applyNumberFormat="1" applyFill="1" applyBorder="1"/>
    <xf numFmtId="164" fontId="0" fillId="0" borderId="1" xfId="0" applyNumberFormat="1" applyBorder="1" applyAlignment="1">
      <alignment horizontal="center"/>
    </xf>
    <xf numFmtId="0" fontId="0" fillId="0" borderId="1" xfId="0" applyFill="1" applyBorder="1" applyAlignment="1"/>
    <xf numFmtId="0" fontId="0" fillId="0" borderId="1" xfId="0" applyFill="1" applyBorder="1"/>
    <xf numFmtId="9" fontId="0" fillId="0" borderId="1" xfId="0" applyNumberFormat="1" applyBorder="1" applyAlignment="1">
      <alignment horizontal="center"/>
    </xf>
    <xf numFmtId="0" fontId="0" fillId="0" borderId="1" xfId="0" quotePrefix="1" applyBorder="1" applyAlignment="1">
      <alignment horizontal="left" indent="2"/>
    </xf>
    <xf numFmtId="4" fontId="0" fillId="0" borderId="1" xfId="0" applyNumberFormat="1" applyFont="1" applyFill="1" applyBorder="1"/>
    <xf numFmtId="0" fontId="1" fillId="4" borderId="1" xfId="0" applyFont="1" applyFill="1" applyBorder="1"/>
    <xf numFmtId="4" fontId="1" fillId="4" borderId="1" xfId="0" applyNumberFormat="1" applyFont="1" applyFill="1" applyBorder="1"/>
    <xf numFmtId="43" fontId="1" fillId="4" borderId="1" xfId="1" applyFont="1" applyFill="1" applyBorder="1"/>
    <xf numFmtId="0" fontId="0" fillId="0" borderId="0" xfId="0" applyBorder="1" applyAlignment="1">
      <alignment wrapText="1"/>
    </xf>
    <xf numFmtId="0" fontId="3" fillId="3" borderId="1" xfId="0" applyFont="1" applyFill="1" applyBorder="1"/>
    <xf numFmtId="0" fontId="0" fillId="0" borderId="1" xfId="0" applyBorder="1" applyAlignment="1">
      <alignment wrapText="1"/>
    </xf>
    <xf numFmtId="0" fontId="1" fillId="0" borderId="1" xfId="0" applyFont="1" applyBorder="1"/>
    <xf numFmtId="0" fontId="0" fillId="0" borderId="1" xfId="0" applyBorder="1" applyAlignment="1">
      <alignment horizontal="center" vertical="center" wrapText="1"/>
    </xf>
    <xf numFmtId="4" fontId="0" fillId="0" borderId="1" xfId="0" applyNumberFormat="1" applyBorder="1" applyAlignment="1">
      <alignment horizontal="center" vertical="center" wrapText="1"/>
    </xf>
    <xf numFmtId="9" fontId="0" fillId="0" borderId="1" xfId="0" applyNumberFormat="1" applyBorder="1"/>
    <xf numFmtId="4" fontId="1" fillId="0" borderId="1" xfId="0" applyNumberFormat="1" applyFont="1" applyBorder="1"/>
    <xf numFmtId="0" fontId="0" fillId="0" borderId="1" xfId="0" applyBorder="1" applyAlignment="1">
      <alignment vertical="center"/>
    </xf>
    <xf numFmtId="9" fontId="0" fillId="0" borderId="1" xfId="0" applyNumberFormat="1" applyBorder="1" applyAlignment="1">
      <alignment vertical="center"/>
    </xf>
    <xf numFmtId="0" fontId="0" fillId="0" borderId="1" xfId="0" applyNumberFormat="1" applyBorder="1" applyAlignment="1">
      <alignment vertical="center"/>
    </xf>
    <xf numFmtId="4" fontId="0" fillId="0" borderId="1" xfId="0" applyNumberFormat="1" applyBorder="1" applyAlignment="1">
      <alignment vertical="center"/>
    </xf>
    <xf numFmtId="4" fontId="0" fillId="0" borderId="1" xfId="0" applyNumberFormat="1" applyFill="1" applyBorder="1" applyAlignment="1">
      <alignment vertical="center"/>
    </xf>
    <xf numFmtId="9" fontId="0" fillId="0" borderId="1" xfId="0" applyNumberFormat="1" applyFont="1" applyBorder="1"/>
    <xf numFmtId="0" fontId="1" fillId="0" borderId="1" xfId="0" applyFont="1" applyBorder="1" applyAlignment="1">
      <alignment wrapText="1"/>
    </xf>
    <xf numFmtId="0" fontId="0" fillId="0" borderId="4" xfId="0" applyBorder="1"/>
    <xf numFmtId="14" fontId="0" fillId="0" borderId="4" xfId="0" applyNumberFormat="1" applyBorder="1"/>
    <xf numFmtId="4" fontId="0" fillId="0" borderId="4" xfId="0" applyNumberFormat="1" applyBorder="1"/>
    <xf numFmtId="0" fontId="0" fillId="0" borderId="4" xfId="0" applyBorder="1" applyAlignment="1">
      <alignment wrapText="1"/>
    </xf>
    <xf numFmtId="0" fontId="1" fillId="2" borderId="5" xfId="0" applyFont="1" applyFill="1" applyBorder="1"/>
    <xf numFmtId="14" fontId="0" fillId="2" borderId="6" xfId="0" applyNumberFormat="1" applyFill="1" applyBorder="1"/>
    <xf numFmtId="0" fontId="0" fillId="2" borderId="6" xfId="0" applyFill="1" applyBorder="1"/>
    <xf numFmtId="4" fontId="0" fillId="2" borderId="6" xfId="0" applyNumberFormat="1" applyFill="1" applyBorder="1"/>
    <xf numFmtId="4" fontId="0" fillId="2" borderId="7" xfId="0" applyNumberFormat="1" applyFill="1" applyBorder="1"/>
    <xf numFmtId="0" fontId="1" fillId="0" borderId="4" xfId="0" applyFont="1" applyBorder="1"/>
    <xf numFmtId="0" fontId="6" fillId="2" borderId="5" xfId="0" applyFont="1" applyFill="1" applyBorder="1"/>
    <xf numFmtId="0" fontId="4" fillId="2" borderId="6" xfId="0" applyFont="1" applyFill="1" applyBorder="1"/>
    <xf numFmtId="4" fontId="4" fillId="2" borderId="6" xfId="0" applyNumberFormat="1" applyFont="1" applyFill="1" applyBorder="1"/>
    <xf numFmtId="0" fontId="4" fillId="2" borderId="7" xfId="0" applyFont="1" applyFill="1" applyBorder="1" applyAlignment="1">
      <alignment wrapText="1"/>
    </xf>
    <xf numFmtId="0" fontId="1" fillId="0" borderId="1" xfId="0" applyFont="1" applyFill="1" applyBorder="1"/>
    <xf numFmtId="0" fontId="1" fillId="0" borderId="1" xfId="0" applyFont="1" applyFill="1" applyBorder="1" applyAlignment="1">
      <alignment horizontal="center" vertical="center" wrapText="1"/>
    </xf>
    <xf numFmtId="4" fontId="1" fillId="0" borderId="1" xfId="0" applyNumberFormat="1" applyFont="1" applyFill="1" applyBorder="1" applyAlignment="1">
      <alignment horizontal="center" vertical="center" wrapText="1"/>
    </xf>
    <xf numFmtId="0" fontId="0" fillId="0" borderId="1" xfId="0" applyFill="1" applyBorder="1" applyAlignment="1">
      <alignment wrapText="1"/>
    </xf>
    <xf numFmtId="0" fontId="0" fillId="0" borderId="8" xfId="0" applyBorder="1"/>
    <xf numFmtId="0" fontId="3" fillId="3" borderId="1" xfId="0" applyFont="1" applyFill="1" applyBorder="1" applyAlignment="1">
      <alignment horizontal="left" vertical="center"/>
    </xf>
    <xf numFmtId="0" fontId="3" fillId="3" borderId="1" xfId="0" applyFont="1" applyFill="1" applyBorder="1" applyAlignment="1">
      <alignment vertical="top"/>
    </xf>
    <xf numFmtId="0" fontId="3" fillId="3" borderId="1" xfId="0" applyFont="1" applyFill="1" applyBorder="1" applyAlignment="1">
      <alignment horizontal="center" vertical="center" wrapText="1"/>
    </xf>
    <xf numFmtId="0" fontId="0" fillId="0" borderId="1" xfId="0" applyBorder="1" applyAlignment="1">
      <alignment horizontal="left" indent="2"/>
    </xf>
    <xf numFmtId="43" fontId="0" fillId="0" borderId="1" xfId="1" applyFont="1" applyBorder="1" applyAlignment="1">
      <alignment vertical="top"/>
    </xf>
    <xf numFmtId="43" fontId="0" fillId="0" borderId="1" xfId="1" applyFont="1" applyBorder="1" applyAlignment="1">
      <alignment vertical="center"/>
    </xf>
    <xf numFmtId="10" fontId="0" fillId="0" borderId="1" xfId="0" applyNumberFormat="1" applyBorder="1" applyAlignment="1">
      <alignment horizontal="center"/>
    </xf>
    <xf numFmtId="0" fontId="1" fillId="0" borderId="1" xfId="0" applyFont="1" applyBorder="1" applyAlignment="1"/>
    <xf numFmtId="43" fontId="1" fillId="0" borderId="1" xfId="1" applyFont="1" applyBorder="1" applyAlignment="1">
      <alignment vertical="top"/>
    </xf>
    <xf numFmtId="43" fontId="1" fillId="0" borderId="1" xfId="1" applyFont="1" applyBorder="1"/>
    <xf numFmtId="0" fontId="7" fillId="0" borderId="1" xfId="2" applyBorder="1"/>
    <xf numFmtId="43" fontId="0" fillId="0" borderId="1" xfId="1" applyFont="1" applyBorder="1" applyAlignment="1">
      <alignment vertical="center" wrapText="1"/>
    </xf>
    <xf numFmtId="0" fontId="0" fillId="0" borderId="0" xfId="0" applyAlignment="1">
      <alignment horizontal="center" vertical="center" wrapText="1"/>
    </xf>
    <xf numFmtId="0" fontId="0" fillId="0" borderId="0" xfId="0" applyFill="1" applyBorder="1" applyAlignment="1">
      <alignment vertical="center" wrapText="1"/>
    </xf>
    <xf numFmtId="0" fontId="0" fillId="0" borderId="0" xfId="0" applyAlignment="1">
      <alignment vertical="center" wrapText="1"/>
    </xf>
    <xf numFmtId="4" fontId="0" fillId="0" borderId="9" xfId="0" applyNumberFormat="1" applyBorder="1" applyAlignment="1"/>
    <xf numFmtId="0" fontId="0" fillId="0" borderId="9" xfId="0" applyBorder="1" applyAlignment="1"/>
    <xf numFmtId="0" fontId="0" fillId="0" borderId="9" xfId="0" applyBorder="1" applyAlignment="1">
      <alignment vertical="center" wrapText="1"/>
    </xf>
    <xf numFmtId="0" fontId="0" fillId="0" borderId="2" xfId="0" applyBorder="1" applyAlignment="1">
      <alignment wrapText="1"/>
    </xf>
    <xf numFmtId="0" fontId="0" fillId="0" borderId="1" xfId="0" applyFill="1" applyBorder="1" applyAlignment="1">
      <alignment horizontal="left" vertical="center" wrapText="1"/>
    </xf>
  </cellXfs>
  <cellStyles count="3">
    <cellStyle name="Comma" xfId="1" builtinId="3"/>
    <cellStyle name="Hyperlink" xfId="2" builtinId="8"/>
    <cellStyle name="Normal" xfId="0" builtinId="0"/>
  </cellStyles>
  <dxfs count="0"/>
  <tableStyles count="0" defaultTableStyle="TableStyleMedium9" defaultPivotStyle="PivotStyleLight16"/>
  <colors>
    <mruColors>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95250</xdr:colOff>
          <xdr:row>4</xdr:row>
          <xdr:rowOff>152400</xdr:rowOff>
        </xdr:from>
        <xdr:to>
          <xdr:col>5</xdr:col>
          <xdr:colOff>1009650</xdr:colOff>
          <xdr:row>5</xdr:row>
          <xdr:rowOff>342900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31</xdr:row>
          <xdr:rowOff>552450</xdr:rowOff>
        </xdr:from>
        <xdr:to>
          <xdr:col>5</xdr:col>
          <xdr:colOff>701040</xdr:colOff>
          <xdr:row>31</xdr:row>
          <xdr:rowOff>1009650</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31</xdr:row>
          <xdr:rowOff>1095375</xdr:rowOff>
        </xdr:from>
        <xdr:to>
          <xdr:col>5</xdr:col>
          <xdr:colOff>717550</xdr:colOff>
          <xdr:row>31</xdr:row>
          <xdr:rowOff>1562100</xdr:rowOff>
        </xdr:to>
        <xdr:sp macro="" textlink="">
          <xdr:nvSpPr>
            <xdr:cNvPr id="1028" name="Object 4" hidden="1">
              <a:extLst>
                <a:ext uri="{63B3BB69-23CF-44E3-9099-C40C66FF867C}">
                  <a14:compatExt spid="_x0000_s1028"/>
                </a:ext>
                <a:ext uri="{FF2B5EF4-FFF2-40B4-BE49-F238E27FC236}">
                  <a16:creationId xmlns:a16="http://schemas.microsoft.com/office/drawing/2014/main" id="{00000000-0008-0000-0000-00000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104774</xdr:colOff>
          <xdr:row>31</xdr:row>
          <xdr:rowOff>2181225</xdr:rowOff>
        </xdr:from>
        <xdr:to>
          <xdr:col>5</xdr:col>
          <xdr:colOff>742949</xdr:colOff>
          <xdr:row>31</xdr:row>
          <xdr:rowOff>2659856</xdr:rowOff>
        </xdr:to>
        <xdr:sp macro="" textlink="">
          <xdr:nvSpPr>
            <xdr:cNvPr id="1029" name="Object 5" hidden="1">
              <a:extLst>
                <a:ext uri="{63B3BB69-23CF-44E3-9099-C40C66FF867C}">
                  <a14:compatExt spid="_x0000_s1029"/>
                </a:ext>
                <a:ext uri="{FF2B5EF4-FFF2-40B4-BE49-F238E27FC236}">
                  <a16:creationId xmlns:a16="http://schemas.microsoft.com/office/drawing/2014/main" id="{00000000-0008-0000-0000-00000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104774</xdr:colOff>
          <xdr:row>31</xdr:row>
          <xdr:rowOff>1638300</xdr:rowOff>
        </xdr:from>
        <xdr:to>
          <xdr:col>5</xdr:col>
          <xdr:colOff>731419</xdr:colOff>
          <xdr:row>31</xdr:row>
          <xdr:rowOff>2114550</xdr:rowOff>
        </xdr:to>
        <xdr:sp macro="" textlink="">
          <xdr:nvSpPr>
            <xdr:cNvPr id="1030" name="Object 6" hidden="1">
              <a:extLst>
                <a:ext uri="{63B3BB69-23CF-44E3-9099-C40C66FF867C}">
                  <a14:compatExt spid="_x0000_s1030"/>
                </a:ext>
                <a:ext uri="{FF2B5EF4-FFF2-40B4-BE49-F238E27FC236}">
                  <a16:creationId xmlns:a16="http://schemas.microsoft.com/office/drawing/2014/main" id="{00000000-0008-0000-0000-00000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85725</xdr:colOff>
          <xdr:row>32</xdr:row>
          <xdr:rowOff>57150</xdr:rowOff>
        </xdr:from>
        <xdr:to>
          <xdr:col>5</xdr:col>
          <xdr:colOff>657225</xdr:colOff>
          <xdr:row>32</xdr:row>
          <xdr:rowOff>485775</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76200</xdr:colOff>
          <xdr:row>31</xdr:row>
          <xdr:rowOff>9525</xdr:rowOff>
        </xdr:from>
        <xdr:to>
          <xdr:col>5</xdr:col>
          <xdr:colOff>711200</xdr:colOff>
          <xdr:row>31</xdr:row>
          <xdr:rowOff>485775</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32</xdr:row>
          <xdr:rowOff>581025</xdr:rowOff>
        </xdr:from>
        <xdr:to>
          <xdr:col>5</xdr:col>
          <xdr:colOff>676275</xdr:colOff>
          <xdr:row>32</xdr:row>
          <xdr:rowOff>1019175</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85725</xdr:colOff>
          <xdr:row>32</xdr:row>
          <xdr:rowOff>1095375</xdr:rowOff>
        </xdr:from>
        <xdr:to>
          <xdr:col>5</xdr:col>
          <xdr:colOff>676275</xdr:colOff>
          <xdr:row>32</xdr:row>
          <xdr:rowOff>1543050</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32</xdr:row>
          <xdr:rowOff>1628775</xdr:rowOff>
        </xdr:from>
        <xdr:to>
          <xdr:col>5</xdr:col>
          <xdr:colOff>695325</xdr:colOff>
          <xdr:row>32</xdr:row>
          <xdr:rowOff>2076450</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2.bin"/><Relationship Id="rId13" Type="http://schemas.openxmlformats.org/officeDocument/2006/relationships/image" Target="../media/image5.emf"/><Relationship Id="rId18" Type="http://schemas.openxmlformats.org/officeDocument/2006/relationships/oleObject" Target="../embeddings/oleObject7.bin"/><Relationship Id="rId3" Type="http://schemas.openxmlformats.org/officeDocument/2006/relationships/vmlDrawing" Target="../drawings/vmlDrawing1.vml"/><Relationship Id="rId21" Type="http://schemas.openxmlformats.org/officeDocument/2006/relationships/image" Target="../media/image9.emf"/><Relationship Id="rId7" Type="http://schemas.openxmlformats.org/officeDocument/2006/relationships/image" Target="../media/image2.emf"/><Relationship Id="rId12" Type="http://schemas.openxmlformats.org/officeDocument/2006/relationships/oleObject" Target="../embeddings/oleObject4.bin"/><Relationship Id="rId17" Type="http://schemas.openxmlformats.org/officeDocument/2006/relationships/image" Target="../media/image7.emf"/><Relationship Id="rId2" Type="http://schemas.openxmlformats.org/officeDocument/2006/relationships/drawing" Target="../drawings/drawing1.xml"/><Relationship Id="rId16" Type="http://schemas.openxmlformats.org/officeDocument/2006/relationships/oleObject" Target="../embeddings/oleObject6.bin"/><Relationship Id="rId20" Type="http://schemas.openxmlformats.org/officeDocument/2006/relationships/oleObject" Target="../embeddings/oleObject8.bin"/><Relationship Id="rId1" Type="http://schemas.openxmlformats.org/officeDocument/2006/relationships/printerSettings" Target="../printerSettings/printerSettings1.bin"/><Relationship Id="rId6" Type="http://schemas.openxmlformats.org/officeDocument/2006/relationships/oleObject" Target="../embeddings/oleObject1.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10" Type="http://schemas.openxmlformats.org/officeDocument/2006/relationships/oleObject" Target="../embeddings/oleObject3.bin"/><Relationship Id="rId19" Type="http://schemas.openxmlformats.org/officeDocument/2006/relationships/image" Target="../media/image8.emf"/><Relationship Id="rId4" Type="http://schemas.openxmlformats.org/officeDocument/2006/relationships/package" Target="../embeddings/Microsoft_Excel_Worksheet.xlsx"/><Relationship Id="rId9" Type="http://schemas.openxmlformats.org/officeDocument/2006/relationships/image" Target="../media/image3.emf"/><Relationship Id="rId14" Type="http://schemas.openxmlformats.org/officeDocument/2006/relationships/oleObject" Target="../embeddings/oleObject5.bin"/><Relationship Id="rId22" Type="http://schemas.openxmlformats.org/officeDocument/2006/relationships/oleObject" Target="../embeddings/oleObject9.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N51"/>
  <sheetViews>
    <sheetView tabSelected="1" workbookViewId="0">
      <selection activeCell="B6" sqref="B6"/>
    </sheetView>
  </sheetViews>
  <sheetFormatPr defaultRowHeight="15" x14ac:dyDescent="0.25"/>
  <cols>
    <col min="1" max="1" width="5.7109375" customWidth="1"/>
    <col min="2" max="2" width="41.5703125" customWidth="1"/>
    <col min="3" max="3" width="13.7109375" customWidth="1"/>
    <col min="4" max="4" width="16" bestFit="1" customWidth="1"/>
    <col min="5" max="5" width="21" customWidth="1"/>
    <col min="6" max="6" width="18" bestFit="1" customWidth="1"/>
    <col min="7" max="8" width="16" bestFit="1" customWidth="1"/>
    <col min="9" max="9" width="12.7109375" customWidth="1"/>
    <col min="10" max="10" width="11.28515625" bestFit="1" customWidth="1"/>
    <col min="11" max="11" width="8.140625" bestFit="1" customWidth="1"/>
    <col min="12" max="12" width="11.28515625" bestFit="1" customWidth="1"/>
    <col min="13" max="13" width="15" bestFit="1" customWidth="1"/>
    <col min="14" max="14" width="9.140625" bestFit="1" customWidth="1"/>
    <col min="15" max="15" width="11.28515625" bestFit="1" customWidth="1"/>
    <col min="16" max="16" width="13.7109375" customWidth="1"/>
    <col min="17" max="28" width="10.7109375" customWidth="1"/>
  </cols>
  <sheetData>
    <row r="1" spans="2:6" ht="48.75" customHeight="1" x14ac:dyDescent="0.25">
      <c r="B1" s="26" t="s">
        <v>49</v>
      </c>
      <c r="C1" s="27"/>
      <c r="D1" s="28" t="s">
        <v>72</v>
      </c>
      <c r="E1" s="28" t="s">
        <v>76</v>
      </c>
    </row>
    <row r="2" spans="2:6" x14ac:dyDescent="0.25">
      <c r="B2" s="29" t="s">
        <v>47</v>
      </c>
      <c r="C2" s="29"/>
      <c r="D2" s="29" t="s">
        <v>48</v>
      </c>
      <c r="E2" s="29" t="s">
        <v>63</v>
      </c>
      <c r="F2" s="9"/>
    </row>
    <row r="3" spans="2:6" x14ac:dyDescent="0.25">
      <c r="B3" s="85" t="s">
        <v>58</v>
      </c>
      <c r="C3" s="16"/>
      <c r="D3" s="30">
        <v>630.37</v>
      </c>
      <c r="E3" s="19">
        <v>630.66999999999996</v>
      </c>
      <c r="F3" s="1"/>
    </row>
    <row r="4" spans="2:6" x14ac:dyDescent="0.25">
      <c r="B4" s="85" t="s">
        <v>59</v>
      </c>
      <c r="C4" s="16"/>
      <c r="D4" s="30">
        <v>351</v>
      </c>
      <c r="E4" s="19">
        <v>251.15</v>
      </c>
      <c r="F4" s="1"/>
    </row>
    <row r="5" spans="2:6" ht="39" customHeight="1" x14ac:dyDescent="0.25">
      <c r="B5" s="49" t="s">
        <v>0</v>
      </c>
      <c r="C5" s="49"/>
      <c r="D5" s="52">
        <v>4000.15</v>
      </c>
      <c r="E5" s="80"/>
      <c r="F5" s="90"/>
    </row>
    <row r="6" spans="2:6" ht="39" customHeight="1" x14ac:dyDescent="0.25">
      <c r="B6" s="16" t="s">
        <v>1</v>
      </c>
      <c r="C6" s="16"/>
      <c r="D6" s="31">
        <v>7417.14</v>
      </c>
      <c r="E6" s="19"/>
      <c r="F6" s="91"/>
    </row>
    <row r="7" spans="2:6" x14ac:dyDescent="0.25">
      <c r="B7" s="16" t="s">
        <v>22</v>
      </c>
      <c r="C7" s="32"/>
      <c r="D7" s="30">
        <v>483.18</v>
      </c>
      <c r="E7" s="19">
        <v>48.51</v>
      </c>
      <c r="F7" s="1"/>
    </row>
    <row r="8" spans="2:6" x14ac:dyDescent="0.25">
      <c r="B8" s="33" t="s">
        <v>83</v>
      </c>
      <c r="C8" s="34"/>
      <c r="D8" s="31">
        <v>50</v>
      </c>
      <c r="E8" s="19"/>
      <c r="F8" s="1"/>
    </row>
    <row r="9" spans="2:6" x14ac:dyDescent="0.25">
      <c r="B9" s="33" t="s">
        <v>79</v>
      </c>
      <c r="C9" s="34"/>
      <c r="D9" s="31">
        <v>100</v>
      </c>
      <c r="E9" s="19"/>
      <c r="F9" s="1" t="s">
        <v>80</v>
      </c>
    </row>
    <row r="10" spans="2:6" x14ac:dyDescent="0.25">
      <c r="B10" s="33" t="s">
        <v>27</v>
      </c>
      <c r="C10" s="34"/>
      <c r="D10" s="31">
        <v>50</v>
      </c>
      <c r="E10" s="19"/>
      <c r="F10" s="1" t="s">
        <v>80</v>
      </c>
    </row>
    <row r="11" spans="2:6" x14ac:dyDescent="0.25">
      <c r="B11" s="33" t="s">
        <v>28</v>
      </c>
      <c r="C11" s="34"/>
      <c r="D11" s="31">
        <v>50</v>
      </c>
      <c r="E11" s="19"/>
      <c r="F11" s="1" t="s">
        <v>80</v>
      </c>
    </row>
    <row r="12" spans="2:6" x14ac:dyDescent="0.25">
      <c r="B12" s="16" t="s">
        <v>78</v>
      </c>
      <c r="C12" s="35">
        <v>0.05</v>
      </c>
      <c r="D12" s="30">
        <v>625.07000000000005</v>
      </c>
      <c r="E12" s="19"/>
    </row>
    <row r="13" spans="2:6" ht="30" x14ac:dyDescent="0.25">
      <c r="B13" s="20" t="s">
        <v>56</v>
      </c>
      <c r="C13" s="35"/>
      <c r="D13" s="30"/>
      <c r="E13" s="19"/>
      <c r="F13" s="92" t="s">
        <v>81</v>
      </c>
    </row>
    <row r="14" spans="2:6" x14ac:dyDescent="0.25">
      <c r="B14" s="36" t="s">
        <v>55</v>
      </c>
      <c r="C14" s="35"/>
      <c r="D14" s="37">
        <v>633.85</v>
      </c>
      <c r="E14" s="19"/>
      <c r="F14" s="92"/>
    </row>
    <row r="15" spans="2:6" x14ac:dyDescent="0.25">
      <c r="B15" s="36" t="s">
        <v>54</v>
      </c>
      <c r="C15" s="35"/>
      <c r="D15" s="30">
        <v>238.5</v>
      </c>
      <c r="E15" s="19"/>
      <c r="F15" s="92"/>
    </row>
    <row r="16" spans="2:6" x14ac:dyDescent="0.25">
      <c r="B16" s="36" t="s">
        <v>62</v>
      </c>
      <c r="C16" s="35"/>
      <c r="D16" s="30">
        <v>82.28</v>
      </c>
      <c r="E16" s="19"/>
      <c r="F16" s="92"/>
    </row>
    <row r="17" spans="1:14" x14ac:dyDescent="0.25">
      <c r="B17" s="34" t="s">
        <v>23</v>
      </c>
      <c r="C17" s="34"/>
      <c r="D17" s="31">
        <v>830.81</v>
      </c>
      <c r="E17" s="19">
        <f>15.46+88.41</f>
        <v>103.87</v>
      </c>
      <c r="F17" s="91"/>
    </row>
    <row r="18" spans="1:14" x14ac:dyDescent="0.25">
      <c r="B18" s="16" t="s">
        <v>52</v>
      </c>
      <c r="C18" s="35"/>
      <c r="D18" s="30">
        <v>47.5</v>
      </c>
      <c r="E18" s="19"/>
      <c r="F18" s="91"/>
    </row>
    <row r="19" spans="1:14" x14ac:dyDescent="0.25">
      <c r="B19" s="16" t="s">
        <v>29</v>
      </c>
      <c r="C19" s="16"/>
      <c r="D19" s="30">
        <v>940.65</v>
      </c>
      <c r="E19" s="19"/>
      <c r="F19" s="91"/>
    </row>
    <row r="20" spans="1:14" x14ac:dyDescent="0.25">
      <c r="B20" s="16"/>
      <c r="C20" s="16"/>
      <c r="D20" s="30"/>
      <c r="E20" s="19"/>
    </row>
    <row r="21" spans="1:14" s="2" customFormat="1" x14ac:dyDescent="0.25">
      <c r="B21" s="38" t="s">
        <v>10</v>
      </c>
      <c r="C21" s="38"/>
      <c r="D21" s="39">
        <f>SUM(D3:D20)</f>
        <v>16530.5</v>
      </c>
      <c r="E21" s="40">
        <f>SUM(E3:E20)</f>
        <v>1034.1999999999998</v>
      </c>
      <c r="F21" s="3"/>
    </row>
    <row r="22" spans="1:14" s="2" customFormat="1" x14ac:dyDescent="0.25">
      <c r="B22" s="24"/>
      <c r="C22" s="24"/>
      <c r="D22" s="25"/>
      <c r="E22" s="3"/>
      <c r="F22" s="3"/>
    </row>
    <row r="23" spans="1:14" x14ac:dyDescent="0.25">
      <c r="B23" s="74"/>
      <c r="C23" s="74"/>
      <c r="D23" s="74"/>
      <c r="H23" s="1"/>
    </row>
    <row r="24" spans="1:14" s="2" customFormat="1" ht="30" x14ac:dyDescent="0.25">
      <c r="B24" s="75" t="s">
        <v>30</v>
      </c>
      <c r="C24" s="42"/>
      <c r="D24" s="76"/>
      <c r="E24" s="77" t="s">
        <v>75</v>
      </c>
      <c r="G24" s="3"/>
      <c r="H24" s="3"/>
      <c r="I24" s="3"/>
      <c r="J24" s="3"/>
      <c r="K24" s="3"/>
      <c r="L24" s="3"/>
      <c r="M24" s="3"/>
      <c r="N24" s="3"/>
    </row>
    <row r="25" spans="1:14" x14ac:dyDescent="0.25">
      <c r="B25" s="78" t="s">
        <v>31</v>
      </c>
      <c r="C25" s="16"/>
      <c r="D25" s="79">
        <v>3500</v>
      </c>
      <c r="E25" s="19">
        <v>2000</v>
      </c>
      <c r="F25" s="1"/>
      <c r="H25" s="1"/>
      <c r="I25" s="1"/>
      <c r="J25" s="1"/>
      <c r="K25" s="1"/>
      <c r="L25" s="1"/>
      <c r="M25" s="1"/>
      <c r="N25" s="1"/>
    </row>
    <row r="26" spans="1:14" ht="30" x14ac:dyDescent="0.25">
      <c r="B26" s="94" t="s">
        <v>84</v>
      </c>
      <c r="C26" s="20"/>
      <c r="D26" s="86">
        <v>2057.5</v>
      </c>
      <c r="E26" s="86">
        <v>0</v>
      </c>
      <c r="F26" s="13"/>
      <c r="G26" s="2"/>
      <c r="H26" s="2"/>
      <c r="I26" s="2"/>
      <c r="J26" s="2"/>
      <c r="K26" s="2"/>
      <c r="L26" s="2"/>
      <c r="M26" s="2"/>
    </row>
    <row r="27" spans="1:14" x14ac:dyDescent="0.25">
      <c r="B27" s="78" t="s">
        <v>51</v>
      </c>
      <c r="C27" s="81"/>
      <c r="D27" s="79">
        <v>10973</v>
      </c>
      <c r="E27" s="19">
        <v>0</v>
      </c>
      <c r="F27" s="1"/>
      <c r="H27" s="1"/>
    </row>
    <row r="28" spans="1:14" x14ac:dyDescent="0.25">
      <c r="B28" s="16"/>
      <c r="C28" s="16"/>
      <c r="D28" s="79"/>
      <c r="E28" s="19"/>
    </row>
    <row r="29" spans="1:14" s="2" customFormat="1" x14ac:dyDescent="0.25">
      <c r="B29" s="82" t="s">
        <v>32</v>
      </c>
      <c r="C29" s="44"/>
      <c r="D29" s="83">
        <f>SUM(D25:D28)</f>
        <v>16530.5</v>
      </c>
      <c r="E29" s="84">
        <f>SUM(E25:E28)</f>
        <v>2000</v>
      </c>
      <c r="G29"/>
      <c r="H29"/>
      <c r="I29"/>
      <c r="J29"/>
      <c r="K29"/>
      <c r="L29"/>
      <c r="M29"/>
    </row>
    <row r="31" spans="1:14" x14ac:dyDescent="0.25">
      <c r="B31" t="s">
        <v>64</v>
      </c>
      <c r="C31" s="1"/>
      <c r="E31" s="1"/>
      <c r="F31" s="1"/>
      <c r="G31" s="1"/>
      <c r="H31" s="1"/>
    </row>
    <row r="32" spans="1:14" ht="212.25" customHeight="1" x14ac:dyDescent="0.25">
      <c r="A32" s="14">
        <v>1</v>
      </c>
      <c r="B32" s="89" t="s">
        <v>85</v>
      </c>
      <c r="C32" s="89"/>
      <c r="D32" s="89"/>
      <c r="E32" s="22" t="s">
        <v>86</v>
      </c>
      <c r="F32" s="1"/>
      <c r="G32" s="11"/>
      <c r="H32" s="1"/>
    </row>
    <row r="33" spans="1:8" ht="182.25" customHeight="1" x14ac:dyDescent="0.25">
      <c r="A33" s="14">
        <v>2</v>
      </c>
      <c r="B33" s="89" t="s">
        <v>82</v>
      </c>
      <c r="C33" s="89"/>
      <c r="D33" s="89"/>
      <c r="E33" s="23" t="s">
        <v>74</v>
      </c>
      <c r="F33" s="1"/>
      <c r="G33" s="1"/>
      <c r="H33" s="1"/>
    </row>
    <row r="34" spans="1:8" x14ac:dyDescent="0.25">
      <c r="A34" s="87">
        <v>3</v>
      </c>
      <c r="B34" s="89" t="s">
        <v>73</v>
      </c>
      <c r="C34" s="89"/>
      <c r="D34" s="89"/>
      <c r="E34" s="22"/>
      <c r="F34" s="1"/>
      <c r="G34" s="1"/>
      <c r="H34" s="1"/>
    </row>
    <row r="35" spans="1:8" x14ac:dyDescent="0.25">
      <c r="A35" s="87"/>
      <c r="B35" s="16"/>
      <c r="C35" s="17" t="s">
        <v>65</v>
      </c>
      <c r="D35" s="18" t="s">
        <v>66</v>
      </c>
      <c r="E35" s="22"/>
      <c r="F35" s="1"/>
      <c r="G35" s="1"/>
      <c r="H35" s="1"/>
    </row>
    <row r="36" spans="1:8" x14ac:dyDescent="0.25">
      <c r="A36" s="87"/>
      <c r="B36" s="16" t="s">
        <v>67</v>
      </c>
      <c r="C36" s="19">
        <v>11</v>
      </c>
      <c r="D36" s="19">
        <v>7.69</v>
      </c>
      <c r="E36" s="22"/>
      <c r="F36" s="1"/>
      <c r="G36" s="1"/>
      <c r="H36" s="1"/>
    </row>
    <row r="37" spans="1:8" ht="30" x14ac:dyDescent="0.25">
      <c r="A37" s="87"/>
      <c r="B37" s="20" t="s">
        <v>77</v>
      </c>
      <c r="C37" s="86"/>
      <c r="D37" s="86">
        <v>1.31</v>
      </c>
      <c r="E37" s="22"/>
      <c r="F37" s="1"/>
      <c r="G37" s="1"/>
      <c r="H37" s="1"/>
    </row>
    <row r="38" spans="1:8" x14ac:dyDescent="0.25">
      <c r="A38" s="87"/>
      <c r="B38" s="16" t="s">
        <v>68</v>
      </c>
      <c r="C38" s="19">
        <v>3</v>
      </c>
      <c r="D38" s="19">
        <v>2</v>
      </c>
      <c r="E38" s="22"/>
    </row>
    <row r="39" spans="1:8" ht="30" x14ac:dyDescent="0.25">
      <c r="A39" s="87"/>
      <c r="B39" s="20" t="s">
        <v>70</v>
      </c>
      <c r="C39" s="19">
        <v>3</v>
      </c>
      <c r="D39" s="19">
        <v>2</v>
      </c>
      <c r="E39" s="22"/>
      <c r="F39" s="3"/>
      <c r="G39" s="3"/>
      <c r="H39" s="3"/>
    </row>
    <row r="40" spans="1:8" x14ac:dyDescent="0.25">
      <c r="A40" s="87"/>
      <c r="B40" s="16" t="s">
        <v>69</v>
      </c>
      <c r="C40" s="19">
        <v>3</v>
      </c>
      <c r="D40" s="19">
        <v>2</v>
      </c>
      <c r="E40" s="22"/>
    </row>
    <row r="41" spans="1:8" x14ac:dyDescent="0.25">
      <c r="A41" s="87"/>
      <c r="B41" s="16" t="s">
        <v>10</v>
      </c>
      <c r="C41" s="21">
        <v>20</v>
      </c>
      <c r="D41" s="19">
        <v>15</v>
      </c>
      <c r="E41" s="22"/>
      <c r="F41" s="1"/>
      <c r="G41" s="1"/>
      <c r="H41" s="1"/>
    </row>
    <row r="42" spans="1:8" ht="28.5" customHeight="1" x14ac:dyDescent="0.25">
      <c r="A42" s="87"/>
      <c r="B42" s="93" t="s">
        <v>71</v>
      </c>
      <c r="C42" s="93"/>
      <c r="D42" s="93"/>
      <c r="E42" s="22"/>
    </row>
    <row r="43" spans="1:8" x14ac:dyDescent="0.25">
      <c r="A43" s="15"/>
      <c r="B43" s="88"/>
      <c r="C43" s="89"/>
      <c r="D43" s="89"/>
      <c r="E43" s="23"/>
      <c r="F43" s="1"/>
      <c r="G43" s="1"/>
      <c r="H43" s="1"/>
    </row>
    <row r="44" spans="1:8" x14ac:dyDescent="0.25">
      <c r="E44" s="12"/>
    </row>
    <row r="46" spans="1:8" x14ac:dyDescent="0.25">
      <c r="C46" s="1"/>
      <c r="D46" s="1"/>
      <c r="E46" s="1"/>
      <c r="F46" s="1"/>
      <c r="G46" s="1"/>
      <c r="H46" s="1"/>
    </row>
    <row r="47" spans="1:8" x14ac:dyDescent="0.25">
      <c r="C47" s="1"/>
      <c r="D47" s="1"/>
      <c r="E47" s="1"/>
      <c r="F47" s="1"/>
      <c r="G47" s="1"/>
      <c r="H47" s="1"/>
    </row>
    <row r="48" spans="1:8" x14ac:dyDescent="0.25">
      <c r="C48" s="1"/>
      <c r="D48" s="1"/>
      <c r="E48" s="1"/>
      <c r="F48" s="1"/>
      <c r="G48" s="1"/>
      <c r="H48" s="1"/>
    </row>
    <row r="50" spans="3:8" x14ac:dyDescent="0.25">
      <c r="C50" s="1"/>
      <c r="D50" s="1"/>
      <c r="E50" s="1"/>
      <c r="F50" s="1"/>
      <c r="G50" s="1"/>
      <c r="H50" s="1"/>
    </row>
    <row r="51" spans="3:8" x14ac:dyDescent="0.25">
      <c r="C51" s="1"/>
      <c r="D51" s="1"/>
      <c r="E51" s="1"/>
      <c r="F51" s="1"/>
      <c r="G51" s="1"/>
      <c r="H51" s="1"/>
    </row>
  </sheetData>
  <mergeCells count="8">
    <mergeCell ref="A34:A42"/>
    <mergeCell ref="B43:D43"/>
    <mergeCell ref="F5:F6"/>
    <mergeCell ref="F13:F19"/>
    <mergeCell ref="B32:D32"/>
    <mergeCell ref="B33:D33"/>
    <mergeCell ref="B34:D34"/>
    <mergeCell ref="B42:D42"/>
  </mergeCells>
  <hyperlinks>
    <hyperlink ref="B3" location="Land!A1" display="Land (including registration)"/>
    <hyperlink ref="B4" location="Land!A1" display="Land Development Cost"/>
  </hyperlinks>
  <pageMargins left="0.7" right="0.7" top="0.75" bottom="0.75" header="0.3" footer="0.3"/>
  <pageSetup paperSize="9" orientation="portrait" r:id="rId1"/>
  <drawing r:id="rId2"/>
  <legacyDrawing r:id="rId3"/>
  <oleObjects>
    <mc:AlternateContent xmlns:mc="http://schemas.openxmlformats.org/markup-compatibility/2006">
      <mc:Choice Requires="x14">
        <oleObject progId="Worksheet" dvAspect="DVASPECT_ICON" shapeId="1026" r:id="rId4">
          <objectPr defaultSize="0" r:id="rId5">
            <anchor moveWithCells="1">
              <from>
                <xdr:col>5</xdr:col>
                <xdr:colOff>95250</xdr:colOff>
                <xdr:row>4</xdr:row>
                <xdr:rowOff>152400</xdr:rowOff>
              </from>
              <to>
                <xdr:col>5</xdr:col>
                <xdr:colOff>1009650</xdr:colOff>
                <xdr:row>5</xdr:row>
                <xdr:rowOff>342900</xdr:rowOff>
              </to>
            </anchor>
          </objectPr>
        </oleObject>
      </mc:Choice>
      <mc:Fallback>
        <oleObject progId="Worksheet" dvAspect="DVASPECT_ICON" shapeId="1026" r:id="rId4"/>
      </mc:Fallback>
    </mc:AlternateContent>
    <mc:AlternateContent xmlns:mc="http://schemas.openxmlformats.org/markup-compatibility/2006">
      <mc:Choice Requires="x14">
        <oleObject progId="Acrobat Document" dvAspect="DVASPECT_ICON" shapeId="1027" r:id="rId6">
          <objectPr defaultSize="0" autoPict="0" r:id="rId7">
            <anchor moveWithCells="1">
              <from>
                <xdr:col>5</xdr:col>
                <xdr:colOff>95250</xdr:colOff>
                <xdr:row>31</xdr:row>
                <xdr:rowOff>552450</xdr:rowOff>
              </from>
              <to>
                <xdr:col>5</xdr:col>
                <xdr:colOff>704850</xdr:colOff>
                <xdr:row>31</xdr:row>
                <xdr:rowOff>1009650</xdr:rowOff>
              </to>
            </anchor>
          </objectPr>
        </oleObject>
      </mc:Choice>
      <mc:Fallback>
        <oleObject progId="Acrobat Document" dvAspect="DVASPECT_ICON" shapeId="1027" r:id="rId6"/>
      </mc:Fallback>
    </mc:AlternateContent>
    <mc:AlternateContent xmlns:mc="http://schemas.openxmlformats.org/markup-compatibility/2006">
      <mc:Choice Requires="x14">
        <oleObject progId="Acrobat Document" dvAspect="DVASPECT_ICON" shapeId="1028" r:id="rId8">
          <objectPr defaultSize="0" autoPict="0" r:id="rId9">
            <anchor moveWithCells="1">
              <from>
                <xdr:col>5</xdr:col>
                <xdr:colOff>95250</xdr:colOff>
                <xdr:row>31</xdr:row>
                <xdr:rowOff>1095375</xdr:rowOff>
              </from>
              <to>
                <xdr:col>5</xdr:col>
                <xdr:colOff>714375</xdr:colOff>
                <xdr:row>31</xdr:row>
                <xdr:rowOff>1562100</xdr:rowOff>
              </to>
            </anchor>
          </objectPr>
        </oleObject>
      </mc:Choice>
      <mc:Fallback>
        <oleObject progId="Acrobat Document" dvAspect="DVASPECT_ICON" shapeId="1028" r:id="rId8"/>
      </mc:Fallback>
    </mc:AlternateContent>
    <mc:AlternateContent xmlns:mc="http://schemas.openxmlformats.org/markup-compatibility/2006">
      <mc:Choice Requires="x14">
        <oleObject progId="Acrobat Document" dvAspect="DVASPECT_ICON" shapeId="1029" r:id="rId10">
          <objectPr defaultSize="0" autoPict="0" r:id="rId11">
            <anchor moveWithCells="1">
              <from>
                <xdr:col>5</xdr:col>
                <xdr:colOff>104775</xdr:colOff>
                <xdr:row>31</xdr:row>
                <xdr:rowOff>2181225</xdr:rowOff>
              </from>
              <to>
                <xdr:col>5</xdr:col>
                <xdr:colOff>742950</xdr:colOff>
                <xdr:row>31</xdr:row>
                <xdr:rowOff>2657475</xdr:rowOff>
              </to>
            </anchor>
          </objectPr>
        </oleObject>
      </mc:Choice>
      <mc:Fallback>
        <oleObject progId="Acrobat Document" dvAspect="DVASPECT_ICON" shapeId="1029" r:id="rId10"/>
      </mc:Fallback>
    </mc:AlternateContent>
    <mc:AlternateContent xmlns:mc="http://schemas.openxmlformats.org/markup-compatibility/2006">
      <mc:Choice Requires="x14">
        <oleObject progId="Acrobat Document" dvAspect="DVASPECT_ICON" shapeId="1030" r:id="rId12">
          <objectPr defaultSize="0" autoPict="0" r:id="rId13">
            <anchor moveWithCells="1">
              <from>
                <xdr:col>5</xdr:col>
                <xdr:colOff>104775</xdr:colOff>
                <xdr:row>31</xdr:row>
                <xdr:rowOff>1638300</xdr:rowOff>
              </from>
              <to>
                <xdr:col>5</xdr:col>
                <xdr:colOff>733425</xdr:colOff>
                <xdr:row>31</xdr:row>
                <xdr:rowOff>2114550</xdr:rowOff>
              </to>
            </anchor>
          </objectPr>
        </oleObject>
      </mc:Choice>
      <mc:Fallback>
        <oleObject progId="Acrobat Document" dvAspect="DVASPECT_ICON" shapeId="1030" r:id="rId12"/>
      </mc:Fallback>
    </mc:AlternateContent>
    <mc:AlternateContent xmlns:mc="http://schemas.openxmlformats.org/markup-compatibility/2006">
      <mc:Choice Requires="x14">
        <oleObject progId="Acrobat Document" dvAspect="DVASPECT_ICON" shapeId="1031" r:id="rId14">
          <objectPr defaultSize="0" autoPict="0" r:id="rId15">
            <anchor moveWithCells="1">
              <from>
                <xdr:col>5</xdr:col>
                <xdr:colOff>85725</xdr:colOff>
                <xdr:row>32</xdr:row>
                <xdr:rowOff>57150</xdr:rowOff>
              </from>
              <to>
                <xdr:col>5</xdr:col>
                <xdr:colOff>657225</xdr:colOff>
                <xdr:row>32</xdr:row>
                <xdr:rowOff>485775</xdr:rowOff>
              </to>
            </anchor>
          </objectPr>
        </oleObject>
      </mc:Choice>
      <mc:Fallback>
        <oleObject progId="Acrobat Document" dvAspect="DVASPECT_ICON" shapeId="1031" r:id="rId14"/>
      </mc:Fallback>
    </mc:AlternateContent>
    <mc:AlternateContent xmlns:mc="http://schemas.openxmlformats.org/markup-compatibility/2006">
      <mc:Choice Requires="x14">
        <oleObject progId="Acrobat Document" dvAspect="DVASPECT_ICON" shapeId="1032" r:id="rId16">
          <objectPr defaultSize="0" autoPict="0" r:id="rId17">
            <anchor moveWithCells="1">
              <from>
                <xdr:col>5</xdr:col>
                <xdr:colOff>76200</xdr:colOff>
                <xdr:row>31</xdr:row>
                <xdr:rowOff>9525</xdr:rowOff>
              </from>
              <to>
                <xdr:col>5</xdr:col>
                <xdr:colOff>714375</xdr:colOff>
                <xdr:row>31</xdr:row>
                <xdr:rowOff>485775</xdr:rowOff>
              </to>
            </anchor>
          </objectPr>
        </oleObject>
      </mc:Choice>
      <mc:Fallback>
        <oleObject progId="Acrobat Document" dvAspect="DVASPECT_ICON" shapeId="1032" r:id="rId16"/>
      </mc:Fallback>
    </mc:AlternateContent>
    <mc:AlternateContent xmlns:mc="http://schemas.openxmlformats.org/markup-compatibility/2006">
      <mc:Choice Requires="x14">
        <oleObject progId="Acrobat Document" dvAspect="DVASPECT_ICON" shapeId="1033" r:id="rId18">
          <objectPr defaultSize="0" autoPict="0" r:id="rId19">
            <anchor moveWithCells="1">
              <from>
                <xdr:col>5</xdr:col>
                <xdr:colOff>95250</xdr:colOff>
                <xdr:row>32</xdr:row>
                <xdr:rowOff>581025</xdr:rowOff>
              </from>
              <to>
                <xdr:col>5</xdr:col>
                <xdr:colOff>676275</xdr:colOff>
                <xdr:row>32</xdr:row>
                <xdr:rowOff>1019175</xdr:rowOff>
              </to>
            </anchor>
          </objectPr>
        </oleObject>
      </mc:Choice>
      <mc:Fallback>
        <oleObject progId="Acrobat Document" dvAspect="DVASPECT_ICON" shapeId="1033" r:id="rId18"/>
      </mc:Fallback>
    </mc:AlternateContent>
    <mc:AlternateContent xmlns:mc="http://schemas.openxmlformats.org/markup-compatibility/2006">
      <mc:Choice Requires="x14">
        <oleObject progId="Acrobat Document" dvAspect="DVASPECT_ICON" shapeId="1034" r:id="rId20">
          <objectPr defaultSize="0" autoPict="0" r:id="rId21">
            <anchor moveWithCells="1">
              <from>
                <xdr:col>5</xdr:col>
                <xdr:colOff>85725</xdr:colOff>
                <xdr:row>32</xdr:row>
                <xdr:rowOff>1095375</xdr:rowOff>
              </from>
              <to>
                <xdr:col>5</xdr:col>
                <xdr:colOff>676275</xdr:colOff>
                <xdr:row>32</xdr:row>
                <xdr:rowOff>1543050</xdr:rowOff>
              </to>
            </anchor>
          </objectPr>
        </oleObject>
      </mc:Choice>
      <mc:Fallback>
        <oleObject progId="Acrobat Document" dvAspect="DVASPECT_ICON" shapeId="1034" r:id="rId20"/>
      </mc:Fallback>
    </mc:AlternateContent>
    <mc:AlternateContent xmlns:mc="http://schemas.openxmlformats.org/markup-compatibility/2006">
      <mc:Choice Requires="x14">
        <oleObject progId="Acrobat Document" dvAspect="DVASPECT_ICON" shapeId="1035" r:id="rId22">
          <objectPr defaultSize="0" autoPict="0" r:id="rId23">
            <anchor moveWithCells="1">
              <from>
                <xdr:col>5</xdr:col>
                <xdr:colOff>95250</xdr:colOff>
                <xdr:row>32</xdr:row>
                <xdr:rowOff>1628775</xdr:rowOff>
              </from>
              <to>
                <xdr:col>5</xdr:col>
                <xdr:colOff>695325</xdr:colOff>
                <xdr:row>32</xdr:row>
                <xdr:rowOff>2076450</xdr:rowOff>
              </to>
            </anchor>
          </objectPr>
        </oleObject>
      </mc:Choice>
      <mc:Fallback>
        <oleObject progId="Acrobat Document" dvAspect="DVASPECT_ICON" shapeId="1035" r:id="rId22"/>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8"/>
  <sheetViews>
    <sheetView topLeftCell="A9" workbookViewId="0">
      <selection activeCell="B21" sqref="B21"/>
    </sheetView>
  </sheetViews>
  <sheetFormatPr defaultRowHeight="15" x14ac:dyDescent="0.25"/>
  <cols>
    <col min="1" max="1" width="9.140625" style="4"/>
    <col min="2" max="2" width="27.28515625" style="4" bestFit="1" customWidth="1"/>
    <col min="3" max="3" width="10.42578125" style="4" hidden="1" customWidth="1"/>
    <col min="4" max="4" width="9.140625" style="4"/>
    <col min="5" max="5" width="5.85546875" style="4" bestFit="1" customWidth="1"/>
    <col min="6" max="6" width="5.5703125" style="4" bestFit="1" customWidth="1"/>
    <col min="7" max="11" width="9.140625" style="4"/>
    <col min="12" max="12" width="26.5703125" style="4" customWidth="1"/>
    <col min="13" max="14" width="9.140625" style="4"/>
    <col min="15" max="15" width="26.5703125" style="4" customWidth="1"/>
    <col min="16" max="16384" width="9.140625" style="4"/>
  </cols>
  <sheetData>
    <row r="1" spans="2:14" x14ac:dyDescent="0.25">
      <c r="F1" s="5"/>
      <c r="G1" s="5"/>
      <c r="L1" s="41"/>
    </row>
    <row r="2" spans="2:14" x14ac:dyDescent="0.25">
      <c r="B2" s="66" t="s">
        <v>15</v>
      </c>
      <c r="C2" s="67"/>
      <c r="D2" s="67"/>
      <c r="E2" s="67"/>
      <c r="F2" s="68"/>
      <c r="G2" s="68"/>
      <c r="H2" s="67"/>
      <c r="I2" s="67"/>
      <c r="J2" s="67"/>
      <c r="K2" s="67"/>
      <c r="L2" s="69"/>
    </row>
    <row r="3" spans="2:14" x14ac:dyDescent="0.25">
      <c r="B3" s="56"/>
      <c r="C3" s="56"/>
      <c r="D3" s="56"/>
      <c r="E3" s="56"/>
      <c r="F3" s="58"/>
      <c r="G3" s="58"/>
      <c r="H3" s="56"/>
      <c r="I3" s="56"/>
      <c r="J3" s="56"/>
      <c r="K3" s="65" t="s">
        <v>50</v>
      </c>
      <c r="L3" s="59"/>
    </row>
    <row r="4" spans="2:14" ht="60" x14ac:dyDescent="0.25">
      <c r="B4" s="70"/>
      <c r="C4" s="70"/>
      <c r="D4" s="71" t="s">
        <v>4</v>
      </c>
      <c r="E4" s="71" t="s">
        <v>5</v>
      </c>
      <c r="F4" s="72" t="s">
        <v>7</v>
      </c>
      <c r="G4" s="72" t="s">
        <v>6</v>
      </c>
      <c r="H4" s="71" t="s">
        <v>24</v>
      </c>
      <c r="I4" s="71" t="s">
        <v>8</v>
      </c>
      <c r="J4" s="71" t="s">
        <v>9</v>
      </c>
      <c r="K4" s="71" t="s">
        <v>10</v>
      </c>
      <c r="L4" s="73"/>
    </row>
    <row r="5" spans="2:14" x14ac:dyDescent="0.25">
      <c r="B5" s="44" t="s">
        <v>15</v>
      </c>
      <c r="C5" s="16"/>
      <c r="D5" s="45"/>
      <c r="E5" s="45"/>
      <c r="F5" s="46"/>
      <c r="G5" s="46"/>
      <c r="H5" s="45"/>
      <c r="I5" s="45"/>
      <c r="J5" s="45"/>
      <c r="K5" s="45"/>
      <c r="L5" s="43"/>
    </row>
    <row r="6" spans="2:14" ht="30" x14ac:dyDescent="0.25">
      <c r="B6" s="16" t="s">
        <v>2</v>
      </c>
      <c r="C6" s="47">
        <v>0</v>
      </c>
      <c r="D6" s="16">
        <v>30.03</v>
      </c>
      <c r="E6" s="16" t="s">
        <v>3</v>
      </c>
      <c r="F6" s="30">
        <v>20</v>
      </c>
      <c r="G6" s="30">
        <f>D6*F6</f>
        <v>600.6</v>
      </c>
      <c r="H6" s="30">
        <f>ROUND(G6*C6,2)</f>
        <v>0</v>
      </c>
      <c r="I6" s="30">
        <v>0</v>
      </c>
      <c r="J6" s="30">
        <v>0</v>
      </c>
      <c r="K6" s="30">
        <f t="shared" ref="K6:K9" si="0">SUM(G6:J6)</f>
        <v>600.6</v>
      </c>
      <c r="L6" s="43" t="s">
        <v>16</v>
      </c>
    </row>
    <row r="7" spans="2:14" ht="30" x14ac:dyDescent="0.25">
      <c r="B7" s="16" t="s">
        <v>11</v>
      </c>
      <c r="C7" s="47">
        <v>0.15</v>
      </c>
      <c r="D7" s="16">
        <v>30.03</v>
      </c>
      <c r="E7" s="16" t="s">
        <v>3</v>
      </c>
      <c r="F7" s="30">
        <f>ROUND(F6*0.1%,2)</f>
        <v>0.02</v>
      </c>
      <c r="G7" s="30">
        <f>D7*F7</f>
        <v>0.60060000000000002</v>
      </c>
      <c r="H7" s="30">
        <f>ROUND(G7*C7,2)</f>
        <v>0.09</v>
      </c>
      <c r="I7" s="30">
        <v>0</v>
      </c>
      <c r="J7" s="30">
        <v>0</v>
      </c>
      <c r="K7" s="30">
        <f t="shared" si="0"/>
        <v>0.69059999999999999</v>
      </c>
      <c r="L7" s="43" t="s">
        <v>16</v>
      </c>
    </row>
    <row r="8" spans="2:14" ht="30" x14ac:dyDescent="0.25">
      <c r="B8" s="16" t="s">
        <v>12</v>
      </c>
      <c r="C8" s="47">
        <v>0.15</v>
      </c>
      <c r="D8" s="16">
        <v>30.03</v>
      </c>
      <c r="E8" s="16" t="s">
        <v>3</v>
      </c>
      <c r="F8" s="30">
        <v>0.15</v>
      </c>
      <c r="G8" s="30">
        <f>D8*F8</f>
        <v>4.5045000000000002</v>
      </c>
      <c r="H8" s="30">
        <f>ROUND(G8*C8,2)</f>
        <v>0.68</v>
      </c>
      <c r="I8" s="30">
        <v>0</v>
      </c>
      <c r="J8" s="30">
        <v>0</v>
      </c>
      <c r="K8" s="30">
        <f t="shared" si="0"/>
        <v>5.1844999999999999</v>
      </c>
      <c r="L8" s="43" t="s">
        <v>16</v>
      </c>
    </row>
    <row r="9" spans="2:14" ht="30" x14ac:dyDescent="0.25">
      <c r="B9" s="16" t="s">
        <v>25</v>
      </c>
      <c r="C9" s="16"/>
      <c r="D9" s="16"/>
      <c r="E9" s="16"/>
      <c r="F9" s="30"/>
      <c r="G9" s="30">
        <v>24.19</v>
      </c>
      <c r="H9" s="30">
        <f>ROUND(G9*C9,2)</f>
        <v>0</v>
      </c>
      <c r="I9" s="30">
        <v>0</v>
      </c>
      <c r="J9" s="30">
        <v>0</v>
      </c>
      <c r="K9" s="30">
        <f t="shared" si="0"/>
        <v>24.19</v>
      </c>
      <c r="L9" s="43" t="s">
        <v>53</v>
      </c>
    </row>
    <row r="10" spans="2:14" x14ac:dyDescent="0.25">
      <c r="B10" s="16"/>
      <c r="C10" s="16"/>
      <c r="D10" s="16"/>
      <c r="E10" s="16"/>
      <c r="F10" s="30"/>
      <c r="G10" s="30"/>
      <c r="H10" s="30"/>
      <c r="I10" s="30"/>
      <c r="J10" s="30"/>
      <c r="K10" s="30"/>
      <c r="L10" s="43"/>
    </row>
    <row r="11" spans="2:14" x14ac:dyDescent="0.25">
      <c r="B11" s="44" t="s">
        <v>61</v>
      </c>
      <c r="C11" s="16"/>
      <c r="D11" s="16"/>
      <c r="E11" s="16"/>
      <c r="F11" s="30"/>
      <c r="G11" s="48">
        <f t="shared" ref="G11:J11" si="1">SUM(G6:G9)</f>
        <v>629.89510000000007</v>
      </c>
      <c r="H11" s="48">
        <f t="shared" si="1"/>
        <v>0.77</v>
      </c>
      <c r="I11" s="48">
        <f t="shared" si="1"/>
        <v>0</v>
      </c>
      <c r="J11" s="48">
        <f t="shared" si="1"/>
        <v>0</v>
      </c>
      <c r="K11" s="48">
        <f>SUM(K6:K9)</f>
        <v>630.66510000000005</v>
      </c>
      <c r="L11" s="43"/>
    </row>
    <row r="13" spans="2:14" x14ac:dyDescent="0.25">
      <c r="B13" s="60" t="s">
        <v>57</v>
      </c>
      <c r="C13" s="61"/>
      <c r="D13" s="62"/>
      <c r="E13" s="63"/>
      <c r="F13" s="62"/>
      <c r="G13" s="62"/>
      <c r="H13" s="63"/>
      <c r="I13" s="63"/>
      <c r="J13" s="63"/>
      <c r="K13" s="63"/>
      <c r="L13" s="64"/>
      <c r="M13" s="5"/>
      <c r="N13" s="41"/>
    </row>
    <row r="14" spans="2:14" x14ac:dyDescent="0.25">
      <c r="B14" s="56" t="s">
        <v>13</v>
      </c>
      <c r="C14" s="57">
        <v>42947</v>
      </c>
      <c r="D14" s="56"/>
      <c r="E14" s="56"/>
      <c r="F14" s="58"/>
      <c r="G14" s="58">
        <v>1</v>
      </c>
      <c r="H14" s="58">
        <f>ROUND(G14*D14,2)</f>
        <v>0</v>
      </c>
      <c r="I14" s="58">
        <v>0</v>
      </c>
      <c r="J14" s="58">
        <v>0</v>
      </c>
      <c r="K14" s="58">
        <f t="shared" ref="K14:K16" si="2">SUM(G14:J14)</f>
        <v>1</v>
      </c>
      <c r="L14" s="59" t="s">
        <v>18</v>
      </c>
    </row>
    <row r="15" spans="2:14" ht="45" x14ac:dyDescent="0.25">
      <c r="B15" s="49" t="s">
        <v>14</v>
      </c>
      <c r="C15" s="50">
        <v>0</v>
      </c>
      <c r="D15" s="51">
        <v>30.06</v>
      </c>
      <c r="E15" s="49" t="s">
        <v>3</v>
      </c>
      <c r="F15" s="52">
        <v>10</v>
      </c>
      <c r="G15" s="52">
        <v>300</v>
      </c>
      <c r="H15" s="52">
        <v>0</v>
      </c>
      <c r="I15" s="52">
        <v>0</v>
      </c>
      <c r="J15" s="52">
        <v>0</v>
      </c>
      <c r="K15" s="53">
        <f t="shared" si="2"/>
        <v>300</v>
      </c>
      <c r="L15" s="43" t="s">
        <v>17</v>
      </c>
    </row>
    <row r="16" spans="2:14" ht="45" x14ac:dyDescent="0.25">
      <c r="B16" s="16" t="s">
        <v>19</v>
      </c>
      <c r="C16" s="54">
        <v>0</v>
      </c>
      <c r="D16" s="51"/>
      <c r="E16" s="49"/>
      <c r="F16" s="52"/>
      <c r="G16" s="52">
        <v>50</v>
      </c>
      <c r="H16" s="52">
        <f>ROUND(G16*D16,2)</f>
        <v>0</v>
      </c>
      <c r="I16" s="52">
        <v>0</v>
      </c>
      <c r="J16" s="52">
        <v>0</v>
      </c>
      <c r="K16" s="52">
        <f t="shared" si="2"/>
        <v>50</v>
      </c>
      <c r="L16" s="20" t="s">
        <v>17</v>
      </c>
    </row>
    <row r="17" spans="2:12" x14ac:dyDescent="0.25">
      <c r="B17" s="16"/>
      <c r="C17" s="16"/>
      <c r="D17" s="16"/>
      <c r="E17" s="16"/>
      <c r="F17" s="30"/>
      <c r="G17" s="30"/>
      <c r="H17" s="16"/>
      <c r="I17" s="16"/>
      <c r="J17" s="16"/>
      <c r="K17" s="16"/>
      <c r="L17" s="43"/>
    </row>
    <row r="18" spans="2:12" x14ac:dyDescent="0.25">
      <c r="B18" s="44" t="s">
        <v>60</v>
      </c>
      <c r="C18" s="44"/>
      <c r="D18" s="44"/>
      <c r="E18" s="44"/>
      <c r="F18" s="48"/>
      <c r="G18" s="48">
        <f t="shared" ref="G18:J18" si="3">SUM(G14:G16)</f>
        <v>351</v>
      </c>
      <c r="H18" s="48">
        <f t="shared" si="3"/>
        <v>0</v>
      </c>
      <c r="I18" s="48">
        <f t="shared" si="3"/>
        <v>0</v>
      </c>
      <c r="J18" s="48">
        <f t="shared" si="3"/>
        <v>0</v>
      </c>
      <c r="K18" s="48">
        <f>SUM(K14:K16)</f>
        <v>351</v>
      </c>
      <c r="L18" s="55"/>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53"/>
  <sheetViews>
    <sheetView topLeftCell="A26" workbookViewId="0">
      <selection activeCell="A34" sqref="A34"/>
    </sheetView>
  </sheetViews>
  <sheetFormatPr defaultRowHeight="15" x14ac:dyDescent="0.25"/>
  <cols>
    <col min="1" max="1" width="29.85546875" bestFit="1" customWidth="1"/>
    <col min="2" max="2" width="10.7109375" style="1" customWidth="1"/>
    <col min="3" max="4" width="10.7109375" customWidth="1"/>
    <col min="9" max="9" width="10.7109375" bestFit="1" customWidth="1"/>
    <col min="10" max="11" width="10.5703125" bestFit="1" customWidth="1"/>
    <col min="12" max="24" width="10.7109375" customWidth="1"/>
  </cols>
  <sheetData>
    <row r="1" spans="1:25" x14ac:dyDescent="0.25">
      <c r="N1" s="9" t="e">
        <f>#REF!</f>
        <v>#REF!</v>
      </c>
    </row>
    <row r="2" spans="1:25" s="2" customFormat="1" x14ac:dyDescent="0.25">
      <c r="B2" s="10" t="s">
        <v>46</v>
      </c>
      <c r="C2" s="6" t="s">
        <v>38</v>
      </c>
      <c r="D2" s="6" t="s">
        <v>39</v>
      </c>
      <c r="E2" s="6" t="s">
        <v>34</v>
      </c>
      <c r="F2" s="2" t="s">
        <v>40</v>
      </c>
      <c r="G2" s="2" t="s">
        <v>41</v>
      </c>
      <c r="H2" s="2" t="s">
        <v>42</v>
      </c>
      <c r="I2" s="2" t="s">
        <v>43</v>
      </c>
      <c r="J2" s="2" t="s">
        <v>44</v>
      </c>
      <c r="L2" s="6" t="s">
        <v>33</v>
      </c>
      <c r="M2" s="6" t="e">
        <f>#REF!</f>
        <v>#REF!</v>
      </c>
      <c r="N2" s="6" t="e">
        <f>#REF!</f>
        <v>#REF!</v>
      </c>
      <c r="O2" s="6" t="e">
        <f>#REF!</f>
        <v>#REF!</v>
      </c>
      <c r="P2" s="6" t="e">
        <f>#REF!</f>
        <v>#REF!</v>
      </c>
      <c r="Q2" s="6" t="e">
        <f>#REF!</f>
        <v>#REF!</v>
      </c>
      <c r="R2" s="6" t="e">
        <f>#REF!</f>
        <v>#REF!</v>
      </c>
      <c r="S2" s="6" t="e">
        <f>#REF!</f>
        <v>#REF!</v>
      </c>
      <c r="T2" s="6" t="e">
        <f>#REF!</f>
        <v>#REF!</v>
      </c>
      <c r="U2" s="6" t="e">
        <f>#REF!</f>
        <v>#REF!</v>
      </c>
      <c r="V2" s="6" t="e">
        <f>#REF!</f>
        <v>#REF!</v>
      </c>
      <c r="W2" s="6" t="e">
        <f>#REF!</f>
        <v>#REF!</v>
      </c>
      <c r="X2" s="6" t="e">
        <f>#REF!</f>
        <v>#REF!</v>
      </c>
    </row>
    <row r="3" spans="1:25" x14ac:dyDescent="0.25">
      <c r="A3" t="s">
        <v>15</v>
      </c>
      <c r="B3" s="1">
        <v>25.33</v>
      </c>
      <c r="C3" s="1">
        <v>0</v>
      </c>
      <c r="D3" s="1">
        <f>ROUND(C3*SUMMARY!$C$12,2)</f>
        <v>0</v>
      </c>
      <c r="E3" s="1" t="e">
        <f>ROUND(SUMMARY!$D$17*FA!C3/FA!$C$40,2)</f>
        <v>#REF!</v>
      </c>
      <c r="F3" s="1" t="e">
        <f>SUM(B3:E3)</f>
        <v>#REF!</v>
      </c>
      <c r="G3" s="1">
        <v>0</v>
      </c>
      <c r="H3" s="1" t="e">
        <f>MIN(F3-G3,ROUND(F3*5%,2))</f>
        <v>#REF!</v>
      </c>
      <c r="I3" s="1" t="e">
        <f>F3-G3-H3</f>
        <v>#REF!</v>
      </c>
      <c r="J3" s="1">
        <v>0</v>
      </c>
      <c r="K3" s="1">
        <f>IFERROR(ROUND(I3/J3,2),0)</f>
        <v>0</v>
      </c>
      <c r="L3" s="1" t="e">
        <f>IF($B3=0,0,MIN($I3,$K3))</f>
        <v>#REF!</v>
      </c>
      <c r="M3" s="1">
        <v>0</v>
      </c>
      <c r="N3" s="1" t="e">
        <f>IF($C3=0,MIN($K3,$I3-SUM($L3:M3)),MIN(($K3*N$1/12),$I3-SUM(K3:$L3)))</f>
        <v>#REF!</v>
      </c>
      <c r="O3" s="1" t="e">
        <f>IF($C3=0,MIN($K3,$I3-SUM($L3:N3)),MIN($K3,$I3-SUM($L3:N3)))</f>
        <v>#REF!</v>
      </c>
      <c r="P3" s="1" t="e">
        <f>IF($C3=0,MIN($K3,$I3-SUM($L3:O3)),MIN($K3,$I3-SUM($L3:O3)))</f>
        <v>#REF!</v>
      </c>
      <c r="Q3" s="1" t="e">
        <f>IF($C3=0,MIN($K3,$I3-SUM($L3:P3)),MIN($K3,$I3-SUM($L3:P3)))</f>
        <v>#REF!</v>
      </c>
      <c r="R3" s="1" t="e">
        <f>IF($C3=0,MIN($K3,$I3-SUM($L3:Q3)),MIN($K3,$I3-SUM($L3:Q3)))</f>
        <v>#REF!</v>
      </c>
      <c r="S3" s="1" t="e">
        <f>IF($C3=0,MIN($K3,$I3-SUM($L3:R3)),MIN($K3,$I3-SUM($L3:R3)))</f>
        <v>#REF!</v>
      </c>
      <c r="T3" s="1" t="e">
        <f>IF($C3=0,MIN($K3,$I3-SUM($L3:S3)),MIN($K3,$I3-SUM($L3:S3)))</f>
        <v>#REF!</v>
      </c>
      <c r="U3" s="1" t="e">
        <f>IF($C3=0,MIN($K3,$I3-SUM($L3:T3)),MIN($K3,$I3-SUM($L3:T3)))</f>
        <v>#REF!</v>
      </c>
      <c r="V3" s="1" t="e">
        <f>IF($C3=0,MIN($K3,$I3-SUM($L3:U3)),MIN($K3,$I3-SUM($L3:U3)))</f>
        <v>#REF!</v>
      </c>
      <c r="W3" s="1" t="e">
        <f>IF($C3=0,MIN($K3,$I3-SUM($L3:V3)),MIN($K3,$I3-SUM($L3:V3)))</f>
        <v>#REF!</v>
      </c>
      <c r="X3" s="1" t="e">
        <f>IF($C3=0,MIN($K3,$I3-SUM($L3:W3)),MIN($K3,$I3-SUM($L3:W3)))</f>
        <v>#REF!</v>
      </c>
      <c r="Y3" s="1" t="e">
        <f>F3-G3-H3-SUM(L3:U3)</f>
        <v>#REF!</v>
      </c>
    </row>
    <row r="4" spans="1:25" x14ac:dyDescent="0.25">
      <c r="A4" t="s">
        <v>15</v>
      </c>
      <c r="B4" s="1">
        <v>0</v>
      </c>
      <c r="C4" s="1">
        <f>SUMMARY!D3</f>
        <v>630.37</v>
      </c>
      <c r="D4" s="1">
        <f>ROUND(C4*SUMMARY!$C$12,2)</f>
        <v>31.52</v>
      </c>
      <c r="E4" s="1" t="e">
        <f>ROUND(SUMMARY!$D$17*FA!C4/FA!$C$40,2)</f>
        <v>#REF!</v>
      </c>
      <c r="F4" s="1" t="e">
        <f t="shared" ref="F4:F31" si="0">SUM(B4:E4)</f>
        <v>#REF!</v>
      </c>
      <c r="G4" s="1">
        <v>0</v>
      </c>
      <c r="H4" s="1" t="e">
        <f t="shared" ref="H4:H36" si="1">MIN(F4-G4,ROUND(F4*5%,2))</f>
        <v>#REF!</v>
      </c>
      <c r="I4" s="1" t="e">
        <f t="shared" ref="I4:I36" si="2">F4-G4-H4</f>
        <v>#REF!</v>
      </c>
      <c r="J4" s="1">
        <v>0</v>
      </c>
      <c r="K4" s="1">
        <f t="shared" ref="K4:K36" si="3">IFERROR(ROUND(I4/J4,2),0)</f>
        <v>0</v>
      </c>
      <c r="L4" s="1">
        <f>IF($B4=0,0,MIN($I4,$K4))</f>
        <v>0</v>
      </c>
      <c r="M4" s="1">
        <v>0</v>
      </c>
      <c r="N4" s="1" t="e">
        <f>IF($C4=0,MIN($K4,$I4-SUM($L4:M4)),MIN(($K4*N$1/12),$I4-SUM(K4:$L4)))</f>
        <v>#REF!</v>
      </c>
      <c r="O4" s="1" t="e">
        <f>IF($C4=0,MIN($K4,$I4-SUM($L4:N4)),MIN($K4,$I4-SUM($L4:N4)))</f>
        <v>#REF!</v>
      </c>
      <c r="P4" s="1" t="e">
        <f>IF($C4=0,MIN($K4,$I4-SUM($L4:O4)),MIN($K4,$I4-SUM($L4:O4)))</f>
        <v>#REF!</v>
      </c>
      <c r="Q4" s="1" t="e">
        <f>IF($C4=0,MIN($K4,$I4-SUM($L4:P4)),MIN($K4,$I4-SUM($L4:P4)))</f>
        <v>#REF!</v>
      </c>
      <c r="R4" s="1" t="e">
        <f>IF($C4=0,MIN($K4,$I4-SUM($L4:Q4)),MIN($K4,$I4-SUM($L4:Q4)))</f>
        <v>#REF!</v>
      </c>
      <c r="S4" s="1" t="e">
        <f>IF($C4=0,MIN($K4,$I4-SUM($L4:R4)),MIN($K4,$I4-SUM($L4:R4)))</f>
        <v>#REF!</v>
      </c>
      <c r="T4" s="1" t="e">
        <f>IF($C4=0,MIN($K4,$I4-SUM($L4:S4)),MIN($K4,$I4-SUM($L4:S4)))</f>
        <v>#REF!</v>
      </c>
      <c r="U4" s="1" t="e">
        <f>IF($C4=0,MIN($K4,$I4-SUM($L4:T4)),MIN($K4,$I4-SUM($L4:T4)))</f>
        <v>#REF!</v>
      </c>
      <c r="V4" s="1" t="e">
        <f>IF($C4=0,MIN($K4,$I4-SUM($L4:U4)),MIN($K4,$I4-SUM($L4:U4)))</f>
        <v>#REF!</v>
      </c>
      <c r="W4" s="1" t="e">
        <f>IF($C4=0,MIN($K4,$I4-SUM($L4:V4)),MIN($K4,$I4-SUM($L4:V4)))</f>
        <v>#REF!</v>
      </c>
      <c r="X4" s="1" t="e">
        <f>IF($C4=0,MIN($K4,$I4-SUM($L4:W4)),MIN($K4,$I4-SUM($L4:W4)))</f>
        <v>#REF!</v>
      </c>
      <c r="Y4" s="1" t="e">
        <f t="shared" ref="Y4:Y36" si="4">F4-G4-H4-SUM(L4:U4)</f>
        <v>#REF!</v>
      </c>
    </row>
    <row r="5" spans="1:25" x14ac:dyDescent="0.25">
      <c r="C5" s="1"/>
      <c r="D5" s="1"/>
      <c r="E5" s="1"/>
      <c r="F5" s="1"/>
      <c r="G5" s="1"/>
      <c r="H5" s="1"/>
      <c r="I5" s="1"/>
      <c r="J5" s="1"/>
      <c r="K5" s="1"/>
      <c r="L5" s="1"/>
      <c r="M5" s="1"/>
      <c r="N5" s="1"/>
      <c r="O5" s="1"/>
      <c r="P5" s="1"/>
      <c r="Q5" s="1"/>
      <c r="R5" s="1"/>
      <c r="S5" s="1"/>
      <c r="T5" s="1"/>
      <c r="U5" s="1"/>
      <c r="V5" s="1"/>
      <c r="W5" s="1"/>
      <c r="X5" s="1"/>
      <c r="Y5" s="1"/>
    </row>
    <row r="6" spans="1:25" x14ac:dyDescent="0.25">
      <c r="B6" s="1">
        <f>SUM(B3:B5)</f>
        <v>25.33</v>
      </c>
      <c r="C6" s="1">
        <f>SUM(C3:C5)</f>
        <v>630.37</v>
      </c>
      <c r="D6" s="1">
        <f t="shared" ref="D6:I6" si="5">SUM(D3:D5)</f>
        <v>31.52</v>
      </c>
      <c r="E6" s="1" t="e">
        <f t="shared" si="5"/>
        <v>#REF!</v>
      </c>
      <c r="F6" s="1" t="e">
        <f t="shared" si="5"/>
        <v>#REF!</v>
      </c>
      <c r="G6" s="1">
        <f t="shared" si="5"/>
        <v>0</v>
      </c>
      <c r="H6" s="1" t="e">
        <f t="shared" si="5"/>
        <v>#REF!</v>
      </c>
      <c r="I6" s="1" t="e">
        <f t="shared" si="5"/>
        <v>#REF!</v>
      </c>
      <c r="J6" s="1"/>
      <c r="K6" s="1"/>
      <c r="L6" s="1" t="e">
        <f t="shared" ref="L6:M6" si="6">SUM(L3:L5)</f>
        <v>#REF!</v>
      </c>
      <c r="M6" s="1">
        <f t="shared" si="6"/>
        <v>0</v>
      </c>
      <c r="N6" s="1" t="e">
        <f t="shared" ref="N6" si="7">SUM(N3:N5)</f>
        <v>#REF!</v>
      </c>
      <c r="O6" s="1" t="e">
        <f t="shared" ref="O6:T6" si="8">SUM(O3:O5)</f>
        <v>#REF!</v>
      </c>
      <c r="P6" s="1" t="e">
        <f t="shared" si="8"/>
        <v>#REF!</v>
      </c>
      <c r="Q6" s="1" t="e">
        <f t="shared" si="8"/>
        <v>#REF!</v>
      </c>
      <c r="R6" s="1" t="e">
        <f t="shared" si="8"/>
        <v>#REF!</v>
      </c>
      <c r="S6" s="1" t="e">
        <f t="shared" si="8"/>
        <v>#REF!</v>
      </c>
      <c r="T6" s="1" t="e">
        <f t="shared" si="8"/>
        <v>#REF!</v>
      </c>
      <c r="U6" s="1" t="e">
        <f t="shared" ref="U6:X6" si="9">SUM(U3:U5)</f>
        <v>#REF!</v>
      </c>
      <c r="V6" s="1" t="e">
        <f t="shared" si="9"/>
        <v>#REF!</v>
      </c>
      <c r="W6" s="1" t="e">
        <f t="shared" si="9"/>
        <v>#REF!</v>
      </c>
      <c r="X6" s="1" t="e">
        <f t="shared" si="9"/>
        <v>#REF!</v>
      </c>
      <c r="Y6" s="1"/>
    </row>
    <row r="7" spans="1:25" x14ac:dyDescent="0.25">
      <c r="C7" s="1"/>
      <c r="D7" s="1"/>
      <c r="E7" s="1"/>
      <c r="F7" s="1"/>
      <c r="G7" s="1"/>
      <c r="H7" s="1"/>
      <c r="I7" s="1"/>
      <c r="J7" s="1"/>
      <c r="K7" s="1"/>
      <c r="L7" s="1"/>
      <c r="M7" s="1"/>
      <c r="N7" s="1"/>
      <c r="O7" s="1"/>
      <c r="P7" s="1"/>
      <c r="Q7" s="1"/>
      <c r="R7" s="1"/>
      <c r="S7" s="1"/>
      <c r="T7" s="1"/>
      <c r="U7" s="1"/>
      <c r="V7" s="1"/>
      <c r="W7" s="1"/>
      <c r="X7" s="1"/>
      <c r="Y7" s="1"/>
    </row>
    <row r="8" spans="1:25" x14ac:dyDescent="0.25">
      <c r="A8" t="s">
        <v>0</v>
      </c>
      <c r="B8" s="1">
        <v>36.51</v>
      </c>
      <c r="C8" s="1">
        <v>0</v>
      </c>
      <c r="D8" s="1">
        <f>ROUND(C8*SUMMARY!$C$12,2)</f>
        <v>0</v>
      </c>
      <c r="E8" s="1" t="e">
        <f>ROUND(SUMMARY!$D$17*FA!C8/FA!$C$40,2)</f>
        <v>#REF!</v>
      </c>
      <c r="F8" s="1" t="e">
        <f t="shared" si="0"/>
        <v>#REF!</v>
      </c>
      <c r="G8" s="1">
        <v>16.909999999999997</v>
      </c>
      <c r="H8" s="1" t="e">
        <f t="shared" si="1"/>
        <v>#REF!</v>
      </c>
      <c r="I8" s="1" t="e">
        <f t="shared" si="2"/>
        <v>#REF!</v>
      </c>
      <c r="J8">
        <v>18.27</v>
      </c>
      <c r="K8" s="1">
        <f t="shared" si="3"/>
        <v>0</v>
      </c>
      <c r="L8" s="1" t="e">
        <f t="shared" ref="L8:L10" si="10">IF($B8=0,0,MIN($I8,$K8))</f>
        <v>#REF!</v>
      </c>
      <c r="M8" s="1">
        <v>0</v>
      </c>
      <c r="N8" s="1" t="e">
        <f>IF($C8=0,MIN($K8,$I8-SUM($L8:M8)),MIN(($K8*N$1/12),$I8-SUM(K8:$L8)))</f>
        <v>#REF!</v>
      </c>
      <c r="O8" s="1" t="e">
        <f>IF($C8=0,MIN($K8,$I8-SUM($L8:N8)),MIN($K8,$I8-SUM($L8:N8)))</f>
        <v>#REF!</v>
      </c>
      <c r="P8" s="1" t="e">
        <f>IF($C8=0,MIN($K8,$I8-SUM($L8:O8)),MIN($K8,$I8-SUM($L8:O8)))</f>
        <v>#REF!</v>
      </c>
      <c r="Q8" s="1" t="e">
        <f>IF($C8=0,MIN($K8,$I8-SUM($L8:P8)),MIN($K8,$I8-SUM($L8:P8)))</f>
        <v>#REF!</v>
      </c>
      <c r="R8" s="1" t="e">
        <f>IF($C8=0,MIN($K8,$I8-SUM($L8:Q8)),MIN($K8,$I8-SUM($L8:Q8)))</f>
        <v>#REF!</v>
      </c>
      <c r="S8" s="1" t="e">
        <f>IF($C8=0,MIN($K8,$I8-SUM($L8:R8)),MIN($K8,$I8-SUM($L8:R8)))</f>
        <v>#REF!</v>
      </c>
      <c r="T8" s="1" t="e">
        <f>IF($C8=0,MIN($K8,$I8-SUM($L8:S8)),MIN($K8,$I8-SUM($L8:S8)))</f>
        <v>#REF!</v>
      </c>
      <c r="U8" s="1" t="e">
        <f>IF($C8=0,MIN($K8,$I8-SUM($L8:T8)),MIN($K8,$I8-SUM($L8:T8)))</f>
        <v>#REF!</v>
      </c>
      <c r="V8" s="1" t="e">
        <f>IF($C8=0,MIN($K8,$I8-SUM($L8:U8)),MIN($K8,$I8-SUM($L8:U8)))</f>
        <v>#REF!</v>
      </c>
      <c r="W8" s="1" t="e">
        <f>IF($C8=0,MIN($K8,$I8-SUM($L8:V8)),MIN($K8,$I8-SUM($L8:V8)))</f>
        <v>#REF!</v>
      </c>
      <c r="X8" s="1" t="e">
        <f>IF($C8=0,MIN($K8,$I8-SUM($L8:W8)),MIN($K8,$I8-SUM($L8:W8)))</f>
        <v>#REF!</v>
      </c>
      <c r="Y8" s="1" t="e">
        <f t="shared" si="4"/>
        <v>#REF!</v>
      </c>
    </row>
    <row r="9" spans="1:25" x14ac:dyDescent="0.25">
      <c r="A9" t="s">
        <v>0</v>
      </c>
      <c r="B9" s="1">
        <v>11.24</v>
      </c>
      <c r="C9" s="1">
        <v>0</v>
      </c>
      <c r="D9" s="1">
        <f>ROUND(C9*SUMMARY!$C$12,2)</f>
        <v>0</v>
      </c>
      <c r="E9" s="1" t="e">
        <f>ROUND(SUMMARY!$D$17*FA!C9/FA!$C$40,2)</f>
        <v>#REF!</v>
      </c>
      <c r="F9" s="1" t="e">
        <f t="shared" si="0"/>
        <v>#REF!</v>
      </c>
      <c r="G9" s="1">
        <v>5.58</v>
      </c>
      <c r="H9" s="1" t="e">
        <f t="shared" si="1"/>
        <v>#REF!</v>
      </c>
      <c r="I9" s="1" t="e">
        <f t="shared" si="2"/>
        <v>#REF!</v>
      </c>
      <c r="J9">
        <v>17.22</v>
      </c>
      <c r="K9" s="1">
        <f t="shared" si="3"/>
        <v>0</v>
      </c>
      <c r="L9" s="1" t="e">
        <f t="shared" si="10"/>
        <v>#REF!</v>
      </c>
      <c r="M9" s="1">
        <v>0</v>
      </c>
      <c r="N9" s="1" t="e">
        <f>IF($C9=0,MIN($K9,$I9-SUM($L9:M9)),MIN(($K9*N$1/12),$I9-SUM(K9:$L9)))</f>
        <v>#REF!</v>
      </c>
      <c r="O9" s="1" t="e">
        <f>IF($C9=0,MIN($K9,$I9-SUM($L9:N9)),MIN($K9,$I9-SUM($L9:N9)))</f>
        <v>#REF!</v>
      </c>
      <c r="P9" s="1" t="e">
        <f>IF($C9=0,MIN($K9,$I9-SUM($L9:O9)),MIN($K9,$I9-SUM($L9:O9)))</f>
        <v>#REF!</v>
      </c>
      <c r="Q9" s="1" t="e">
        <f>IF($C9=0,MIN($K9,$I9-SUM($L9:P9)),MIN($K9,$I9-SUM($L9:P9)))</f>
        <v>#REF!</v>
      </c>
      <c r="R9" s="1" t="e">
        <f>IF($C9=0,MIN($K9,$I9-SUM($L9:Q9)),MIN($K9,$I9-SUM($L9:Q9)))</f>
        <v>#REF!</v>
      </c>
      <c r="S9" s="1" t="e">
        <f>IF($C9=0,MIN($K9,$I9-SUM($L9:R9)),MIN($K9,$I9-SUM($L9:R9)))</f>
        <v>#REF!</v>
      </c>
      <c r="T9" s="1" t="e">
        <f>IF($C9=0,MIN($K9,$I9-SUM($L9:S9)),MIN($K9,$I9-SUM($L9:S9)))</f>
        <v>#REF!</v>
      </c>
      <c r="U9" s="1" t="e">
        <f>IF($C9=0,MIN($K9,$I9-SUM($L9:T9)),MIN($K9,$I9-SUM($L9:T9)))</f>
        <v>#REF!</v>
      </c>
      <c r="V9" s="1" t="e">
        <f>IF($C9=0,MIN($K9,$I9-SUM($L9:U9)),MIN($K9,$I9-SUM($L9:U9)))</f>
        <v>#REF!</v>
      </c>
      <c r="W9" s="1" t="e">
        <f>IF($C9=0,MIN($K9,$I9-SUM($L9:V9)),MIN($K9,$I9-SUM($L9:V9)))</f>
        <v>#REF!</v>
      </c>
      <c r="X9" s="1" t="e">
        <f>IF($C9=0,MIN($K9,$I9-SUM($L9:W9)),MIN($K9,$I9-SUM($L9:W9)))</f>
        <v>#REF!</v>
      </c>
      <c r="Y9" s="1" t="e">
        <f t="shared" si="4"/>
        <v>#REF!</v>
      </c>
    </row>
    <row r="10" spans="1:25" x14ac:dyDescent="0.25">
      <c r="A10" t="s">
        <v>0</v>
      </c>
      <c r="B10" s="1">
        <v>0</v>
      </c>
      <c r="C10" s="1">
        <f>SUMMARY!D5</f>
        <v>4000.15</v>
      </c>
      <c r="D10" s="1">
        <f>ROUND(C10*SUMMARY!$C$12,2)</f>
        <v>200.01</v>
      </c>
      <c r="E10" s="1" t="e">
        <f>ROUND(SUMMARY!$D$17*FA!C10/FA!$C$40,2)</f>
        <v>#REF!</v>
      </c>
      <c r="F10" s="1" t="e">
        <f t="shared" si="0"/>
        <v>#REF!</v>
      </c>
      <c r="G10" s="1">
        <v>0</v>
      </c>
      <c r="H10" s="1" t="e">
        <f t="shared" si="1"/>
        <v>#REF!</v>
      </c>
      <c r="I10" s="1" t="e">
        <f t="shared" si="2"/>
        <v>#REF!</v>
      </c>
      <c r="J10" s="1">
        <v>30</v>
      </c>
      <c r="K10" s="1">
        <f t="shared" si="3"/>
        <v>0</v>
      </c>
      <c r="L10" s="1">
        <f t="shared" si="10"/>
        <v>0</v>
      </c>
      <c r="M10" s="1">
        <v>0</v>
      </c>
      <c r="N10" s="1" t="e">
        <f>IF($C10=0,MIN($K10,$I10-SUM($L10:M10)),MIN(($K10*N$1/12),$I10-SUM(K10:$L10)))</f>
        <v>#REF!</v>
      </c>
      <c r="O10" s="1" t="e">
        <f>IF($C10=0,MIN($K10,$I10-SUM($L10:N10)),MIN($K10,$I10-SUM($L10:N10)))</f>
        <v>#REF!</v>
      </c>
      <c r="P10" s="1" t="e">
        <f>IF($C10=0,MIN($K10,$I10-SUM($L10:O10)),MIN($K10,$I10-SUM($L10:O10)))</f>
        <v>#REF!</v>
      </c>
      <c r="Q10" s="1" t="e">
        <f>IF($C10=0,MIN($K10,$I10-SUM($L10:P10)),MIN($K10,$I10-SUM($L10:P10)))</f>
        <v>#REF!</v>
      </c>
      <c r="R10" s="1" t="e">
        <f>IF($C10=0,MIN($K10,$I10-SUM($L10:Q10)),MIN($K10,$I10-SUM($L10:Q10)))</f>
        <v>#REF!</v>
      </c>
      <c r="S10" s="1" t="e">
        <f>IF($C10=0,MIN($K10,$I10-SUM($L10:R10)),MIN($K10,$I10-SUM($L10:R10)))</f>
        <v>#REF!</v>
      </c>
      <c r="T10" s="1" t="e">
        <f>IF($C10=0,MIN($K10,$I10-SUM($L10:S10)),MIN($K10,$I10-SUM($L10:S10)))</f>
        <v>#REF!</v>
      </c>
      <c r="U10" s="1" t="e">
        <f>IF($C10=0,MIN($K10,$I10-SUM($L10:T10)),MIN($K10,$I10-SUM($L10:T10)))</f>
        <v>#REF!</v>
      </c>
      <c r="V10" s="1" t="e">
        <f>IF($C10=0,MIN($K10,$I10-SUM($L10:U10)),MIN($K10,$I10-SUM($L10:U10)))</f>
        <v>#REF!</v>
      </c>
      <c r="W10" s="1" t="e">
        <f>IF($C10=0,MIN($K10,$I10-SUM($L10:V10)),MIN($K10,$I10-SUM($L10:V10)))</f>
        <v>#REF!</v>
      </c>
      <c r="X10" s="1" t="e">
        <f>IF($C10=0,MIN($K10,$I10-SUM($L10:W10)),MIN($K10,$I10-SUM($L10:W10)))</f>
        <v>#REF!</v>
      </c>
      <c r="Y10" s="1" t="e">
        <f t="shared" si="4"/>
        <v>#REF!</v>
      </c>
    </row>
    <row r="11" spans="1:25" s="7" customFormat="1" x14ac:dyDescent="0.25">
      <c r="B11" s="8"/>
      <c r="C11" s="8"/>
      <c r="D11" s="8"/>
      <c r="E11" s="8"/>
      <c r="F11" s="8"/>
      <c r="G11" s="8"/>
      <c r="H11" s="8"/>
      <c r="I11" s="8"/>
      <c r="J11" s="8"/>
      <c r="K11" s="8"/>
      <c r="L11" s="8"/>
      <c r="M11" s="8"/>
      <c r="N11" s="8"/>
      <c r="O11" s="8"/>
      <c r="P11" s="8"/>
      <c r="Q11" s="8"/>
      <c r="R11" s="8"/>
      <c r="S11" s="8"/>
      <c r="T11" s="8"/>
      <c r="U11" s="8"/>
      <c r="V11" s="8"/>
      <c r="W11" s="8"/>
      <c r="X11" s="8"/>
      <c r="Y11" s="8"/>
    </row>
    <row r="12" spans="1:25" s="7" customFormat="1" x14ac:dyDescent="0.25">
      <c r="B12" s="8">
        <f>SUM(B8:B11)</f>
        <v>47.75</v>
      </c>
      <c r="C12" s="8">
        <f>SUM(C8:C11)</f>
        <v>4000.15</v>
      </c>
      <c r="D12" s="8">
        <f t="shared" ref="D12:I12" si="11">SUM(D8:D11)</f>
        <v>200.01</v>
      </c>
      <c r="E12" s="8" t="e">
        <f t="shared" si="11"/>
        <v>#REF!</v>
      </c>
      <c r="F12" s="8" t="e">
        <f t="shared" si="11"/>
        <v>#REF!</v>
      </c>
      <c r="G12" s="8">
        <f t="shared" si="11"/>
        <v>22.489999999999995</v>
      </c>
      <c r="H12" s="8" t="e">
        <f t="shared" si="11"/>
        <v>#REF!</v>
      </c>
      <c r="I12" s="8" t="e">
        <f t="shared" si="11"/>
        <v>#REF!</v>
      </c>
      <c r="J12" s="8"/>
      <c r="K12" s="8"/>
      <c r="L12" s="8" t="e">
        <f t="shared" ref="L12:M12" si="12">SUM(L8:L11)</f>
        <v>#REF!</v>
      </c>
      <c r="M12" s="8">
        <f t="shared" si="12"/>
        <v>0</v>
      </c>
      <c r="N12" s="8" t="e">
        <f t="shared" ref="N12" si="13">SUM(N8:N11)</f>
        <v>#REF!</v>
      </c>
      <c r="O12" s="8" t="e">
        <f t="shared" ref="O12:T12" si="14">SUM(O8:O11)</f>
        <v>#REF!</v>
      </c>
      <c r="P12" s="8" t="e">
        <f t="shared" si="14"/>
        <v>#REF!</v>
      </c>
      <c r="Q12" s="8" t="e">
        <f t="shared" si="14"/>
        <v>#REF!</v>
      </c>
      <c r="R12" s="8" t="e">
        <f t="shared" si="14"/>
        <v>#REF!</v>
      </c>
      <c r="S12" s="8" t="e">
        <f t="shared" si="14"/>
        <v>#REF!</v>
      </c>
      <c r="T12" s="8" t="e">
        <f t="shared" si="14"/>
        <v>#REF!</v>
      </c>
      <c r="U12" s="8" t="e">
        <f t="shared" ref="U12:X12" si="15">SUM(U8:U11)</f>
        <v>#REF!</v>
      </c>
      <c r="V12" s="8" t="e">
        <f t="shared" si="15"/>
        <v>#REF!</v>
      </c>
      <c r="W12" s="8" t="e">
        <f t="shared" si="15"/>
        <v>#REF!</v>
      </c>
      <c r="X12" s="8" t="e">
        <f t="shared" si="15"/>
        <v>#REF!</v>
      </c>
      <c r="Y12" s="8"/>
    </row>
    <row r="13" spans="1:25" s="7" customFormat="1" x14ac:dyDescent="0.25">
      <c r="B13" s="8"/>
      <c r="C13" s="8"/>
      <c r="D13" s="8"/>
      <c r="E13" s="8"/>
      <c r="F13" s="8"/>
      <c r="G13" s="8"/>
      <c r="H13" s="8"/>
      <c r="I13" s="8"/>
      <c r="J13" s="8"/>
      <c r="K13" s="8"/>
      <c r="L13" s="8"/>
      <c r="M13" s="8"/>
      <c r="N13" s="8"/>
      <c r="O13" s="8"/>
      <c r="P13" s="8"/>
      <c r="Q13" s="8"/>
      <c r="R13" s="8"/>
      <c r="S13" s="8"/>
      <c r="T13" s="8"/>
      <c r="U13" s="8"/>
      <c r="V13" s="8"/>
      <c r="W13" s="8"/>
      <c r="X13" s="8"/>
      <c r="Y13" s="8"/>
    </row>
    <row r="14" spans="1:25" x14ac:dyDescent="0.25">
      <c r="A14" t="s">
        <v>1</v>
      </c>
      <c r="B14" s="1">
        <v>31.08</v>
      </c>
      <c r="C14" s="1">
        <v>0</v>
      </c>
      <c r="D14" s="1">
        <f>ROUND(C14*SUMMARY!$C$12,2)</f>
        <v>0</v>
      </c>
      <c r="E14" s="1" t="e">
        <f>ROUND(SUMMARY!$D$17*FA!C14/FA!$C$40,2)</f>
        <v>#REF!</v>
      </c>
      <c r="F14" s="1" t="e">
        <f t="shared" si="0"/>
        <v>#REF!</v>
      </c>
      <c r="G14" s="1">
        <v>22.599999999999998</v>
      </c>
      <c r="H14" s="1" t="e">
        <f t="shared" si="1"/>
        <v>#REF!</v>
      </c>
      <c r="I14" s="1" t="e">
        <f t="shared" si="2"/>
        <v>#REF!</v>
      </c>
      <c r="J14">
        <v>11.33</v>
      </c>
      <c r="K14" s="1">
        <f t="shared" si="3"/>
        <v>0</v>
      </c>
      <c r="L14" s="1" t="e">
        <f t="shared" ref="L14:L16" si="16">IF($B14=0,0,MIN($I14,$K14))</f>
        <v>#REF!</v>
      </c>
      <c r="M14" s="1">
        <v>0</v>
      </c>
      <c r="N14" s="1" t="e">
        <f>IF($C14=0,MIN($K14,$I14-SUM($L14:M14)),MIN(($K14*N$1/12),$I14-SUM(K14:$L14)))</f>
        <v>#REF!</v>
      </c>
      <c r="O14" s="1" t="e">
        <f>IF($C14=0,MIN($K14,$I14-SUM($L14:N14)),MIN($K14,$I14-SUM($L14:N14)))</f>
        <v>#REF!</v>
      </c>
      <c r="P14" s="1" t="e">
        <f>IF($C14=0,MIN($K14,$I14-SUM($L14:O14)),MIN($K14,$I14-SUM($L14:O14)))</f>
        <v>#REF!</v>
      </c>
      <c r="Q14" s="1" t="e">
        <f>IF($C14=0,MIN($K14,$I14-SUM($L14:P14)),MIN($K14,$I14-SUM($L14:P14)))</f>
        <v>#REF!</v>
      </c>
      <c r="R14" s="1" t="e">
        <f>IF($C14=0,MIN($K14,$I14-SUM($L14:Q14)),MIN($K14,$I14-SUM($L14:Q14)))</f>
        <v>#REF!</v>
      </c>
      <c r="S14" s="1" t="e">
        <f>IF($C14=0,MIN($K14,$I14-SUM($L14:R14)),MIN($K14,$I14-SUM($L14:R14)))</f>
        <v>#REF!</v>
      </c>
      <c r="T14" s="1" t="e">
        <f>IF($C14=0,MIN($K14,$I14-SUM($L14:S14)),MIN($K14,$I14-SUM($L14:S14)))</f>
        <v>#REF!</v>
      </c>
      <c r="U14" s="1" t="e">
        <f>IF($C14=0,MIN($K14,$I14-SUM($L14:T14)),MIN($K14,$I14-SUM($L14:T14)))</f>
        <v>#REF!</v>
      </c>
      <c r="V14" s="1" t="e">
        <f>IF($C14=0,MIN($K14,$I14-SUM($L14:U14)),MIN($K14,$I14-SUM($L14:U14)))</f>
        <v>#REF!</v>
      </c>
      <c r="W14" s="1" t="e">
        <f>IF($C14=0,MIN($K14,$I14-SUM($L14:V14)),MIN($K14,$I14-SUM($L14:V14)))</f>
        <v>#REF!</v>
      </c>
      <c r="X14" s="1" t="e">
        <f>IF($C14=0,MIN($K14,$I14-SUM($L14:W14)),MIN($K14,$I14-SUM($L14:W14)))</f>
        <v>#REF!</v>
      </c>
      <c r="Y14" s="1" t="e">
        <f t="shared" si="4"/>
        <v>#REF!</v>
      </c>
    </row>
    <row r="15" spans="1:25" x14ac:dyDescent="0.25">
      <c r="A15" t="s">
        <v>1</v>
      </c>
      <c r="B15" s="1">
        <v>0.91</v>
      </c>
      <c r="C15" s="1">
        <v>0</v>
      </c>
      <c r="D15" s="1">
        <f>ROUND(C15*SUMMARY!$C$12,2)</f>
        <v>0</v>
      </c>
      <c r="E15" s="1" t="e">
        <f>ROUND(SUMMARY!$D$17*FA!C15/FA!$C$40,2)</f>
        <v>#REF!</v>
      </c>
      <c r="F15" s="1" t="e">
        <f t="shared" si="0"/>
        <v>#REF!</v>
      </c>
      <c r="G15" s="1">
        <v>0.25</v>
      </c>
      <c r="H15" s="1" t="e">
        <f t="shared" si="1"/>
        <v>#REF!</v>
      </c>
      <c r="I15" s="1" t="e">
        <f t="shared" si="2"/>
        <v>#REF!</v>
      </c>
      <c r="J15" s="1">
        <v>13.4</v>
      </c>
      <c r="K15" s="1">
        <f t="shared" si="3"/>
        <v>0</v>
      </c>
      <c r="L15" s="1" t="e">
        <f t="shared" si="16"/>
        <v>#REF!</v>
      </c>
      <c r="M15" s="1">
        <v>0</v>
      </c>
      <c r="N15" s="1" t="e">
        <f>IF($C15=0,MIN($K15,$I15-SUM($L15:M15)),MIN(($K15*N$1/12),$I15-SUM(K15:$L15)))</f>
        <v>#REF!</v>
      </c>
      <c r="O15" s="1" t="e">
        <f>IF($C15=0,MIN($K15,$I15-SUM($L15:N15)),MIN($K15,$I15-SUM($L15:N15)))</f>
        <v>#REF!</v>
      </c>
      <c r="P15" s="1" t="e">
        <f>IF($C15=0,MIN($K15,$I15-SUM($L15:O15)),MIN($K15,$I15-SUM($L15:O15)))</f>
        <v>#REF!</v>
      </c>
      <c r="Q15" s="1" t="e">
        <f>IF($C15=0,MIN($K15,$I15-SUM($L15:P15)),MIN($K15,$I15-SUM($L15:P15)))</f>
        <v>#REF!</v>
      </c>
      <c r="R15" s="1" t="e">
        <f>IF($C15=0,MIN($K15,$I15-SUM($L15:Q15)),MIN($K15,$I15-SUM($L15:Q15)))</f>
        <v>#REF!</v>
      </c>
      <c r="S15" s="1" t="e">
        <f>IF($C15=0,MIN($K15,$I15-SUM($L15:R15)),MIN($K15,$I15-SUM($L15:R15)))</f>
        <v>#REF!</v>
      </c>
      <c r="T15" s="1" t="e">
        <f>IF($C15=0,MIN($K15,$I15-SUM($L15:S15)),MIN($K15,$I15-SUM($L15:S15)))</f>
        <v>#REF!</v>
      </c>
      <c r="U15" s="1" t="e">
        <f>IF($C15=0,MIN($K15,$I15-SUM($L15:T15)),MIN($K15,$I15-SUM($L15:T15)))</f>
        <v>#REF!</v>
      </c>
      <c r="V15" s="1" t="e">
        <f>IF($C15=0,MIN($K15,$I15-SUM($L15:U15)),MIN($K15,$I15-SUM($L15:U15)))</f>
        <v>#REF!</v>
      </c>
      <c r="W15" s="1" t="e">
        <f>IF($C15=0,MIN($K15,$I15-SUM($L15:V15)),MIN($K15,$I15-SUM($L15:V15)))</f>
        <v>#REF!</v>
      </c>
      <c r="X15" s="1" t="e">
        <f>IF($C15=0,MIN($K15,$I15-SUM($L15:W15)),MIN($K15,$I15-SUM($L15:W15)))</f>
        <v>#REF!</v>
      </c>
      <c r="Y15" s="1" t="e">
        <f t="shared" si="4"/>
        <v>#REF!</v>
      </c>
    </row>
    <row r="16" spans="1:25" x14ac:dyDescent="0.25">
      <c r="A16" t="s">
        <v>1</v>
      </c>
      <c r="B16" s="1">
        <v>0</v>
      </c>
      <c r="C16" s="1">
        <f>SUMMARY!D6</f>
        <v>7417.14</v>
      </c>
      <c r="D16" s="1">
        <f>ROUND(C16*SUMMARY!$C$12,2)</f>
        <v>370.86</v>
      </c>
      <c r="E16" s="1" t="e">
        <f>ROUND(SUMMARY!$D$17*FA!C16/FA!$C$40,2)</f>
        <v>#REF!</v>
      </c>
      <c r="F16" s="1" t="e">
        <f t="shared" si="0"/>
        <v>#REF!</v>
      </c>
      <c r="G16" s="1">
        <v>0</v>
      </c>
      <c r="H16" s="1" t="e">
        <f t="shared" si="1"/>
        <v>#REF!</v>
      </c>
      <c r="I16" s="1" t="e">
        <f t="shared" si="2"/>
        <v>#REF!</v>
      </c>
      <c r="J16" s="1">
        <v>15</v>
      </c>
      <c r="K16" s="1">
        <f t="shared" si="3"/>
        <v>0</v>
      </c>
      <c r="L16" s="1">
        <f t="shared" si="16"/>
        <v>0</v>
      </c>
      <c r="M16" s="1">
        <v>0</v>
      </c>
      <c r="N16" s="1" t="e">
        <f>IF($C16=0,MIN($K16,$I16-SUM($L16:M16)),MIN(($K16*N$1/12),$I16-SUM(K16:$L16)))</f>
        <v>#REF!</v>
      </c>
      <c r="O16" s="1" t="e">
        <f>IF($C16=0,MIN($K16,$I16-SUM($L16:N16)),MIN($K16,$I16-SUM($L16:N16)))</f>
        <v>#REF!</v>
      </c>
      <c r="P16" s="1" t="e">
        <f>IF($C16=0,MIN($K16,$I16-SUM($L16:O16)),MIN($K16,$I16-SUM($L16:O16)))</f>
        <v>#REF!</v>
      </c>
      <c r="Q16" s="1" t="e">
        <f>IF($C16=0,MIN($K16,$I16-SUM($L16:P16)),MIN($K16,$I16-SUM($L16:P16)))</f>
        <v>#REF!</v>
      </c>
      <c r="R16" s="1" t="e">
        <f>IF($C16=0,MIN($K16,$I16-SUM($L16:Q16)),MIN($K16,$I16-SUM($L16:Q16)))</f>
        <v>#REF!</v>
      </c>
      <c r="S16" s="1" t="e">
        <f>IF($C16=0,MIN($K16,$I16-SUM($L16:R16)),MIN($K16,$I16-SUM($L16:R16)))</f>
        <v>#REF!</v>
      </c>
      <c r="T16" s="1" t="e">
        <f>IF($C16=0,MIN($K16,$I16-SUM($L16:S16)),MIN($K16,$I16-SUM($L16:S16)))</f>
        <v>#REF!</v>
      </c>
      <c r="U16" s="1" t="e">
        <f>IF($C16=0,MIN($K16,$I16-SUM($L16:T16)),MIN($K16,$I16-SUM($L16:T16)))</f>
        <v>#REF!</v>
      </c>
      <c r="V16" s="1" t="e">
        <f>IF($C16=0,MIN($K16,$I16-SUM($L16:U16)),MIN($K16,$I16-SUM($L16:U16)))</f>
        <v>#REF!</v>
      </c>
      <c r="W16" s="1" t="e">
        <f>IF($C16=0,MIN($K16,$I16-SUM($L16:V16)),MIN($K16,$I16-SUM($L16:V16)))</f>
        <v>#REF!</v>
      </c>
      <c r="X16" s="1" t="e">
        <f>IF($C16=0,MIN($K16,$I16-SUM($L16:W16)),MIN($K16,$I16-SUM($L16:W16)))</f>
        <v>#REF!</v>
      </c>
      <c r="Y16" s="1" t="e">
        <f t="shared" si="4"/>
        <v>#REF!</v>
      </c>
    </row>
    <row r="17" spans="1:25" x14ac:dyDescent="0.25">
      <c r="C17" s="1"/>
      <c r="D17" s="1"/>
      <c r="E17" s="1"/>
      <c r="F17" s="1"/>
      <c r="G17" s="1"/>
      <c r="H17" s="1"/>
      <c r="I17" s="1"/>
      <c r="J17" s="1"/>
      <c r="K17" s="1"/>
      <c r="L17" s="1"/>
      <c r="M17" s="1"/>
      <c r="N17" s="1"/>
      <c r="O17" s="1"/>
      <c r="P17" s="1"/>
      <c r="Q17" s="1"/>
      <c r="R17" s="1"/>
      <c r="S17" s="1"/>
      <c r="T17" s="1"/>
      <c r="U17" s="1"/>
      <c r="V17" s="1"/>
      <c r="W17" s="1"/>
      <c r="X17" s="1"/>
      <c r="Y17" s="1"/>
    </row>
    <row r="18" spans="1:25" x14ac:dyDescent="0.25">
      <c r="B18" s="1">
        <f>SUM(B14:B17)</f>
        <v>31.99</v>
      </c>
      <c r="C18" s="1">
        <f>SUM(C14:C17)</f>
        <v>7417.14</v>
      </c>
      <c r="D18" s="1">
        <f t="shared" ref="D18:I18" si="17">SUM(D14:D17)</f>
        <v>370.86</v>
      </c>
      <c r="E18" s="1" t="e">
        <f t="shared" si="17"/>
        <v>#REF!</v>
      </c>
      <c r="F18" s="1" t="e">
        <f t="shared" si="17"/>
        <v>#REF!</v>
      </c>
      <c r="G18" s="1">
        <f t="shared" si="17"/>
        <v>22.849999999999998</v>
      </c>
      <c r="H18" s="1" t="e">
        <f t="shared" si="17"/>
        <v>#REF!</v>
      </c>
      <c r="I18" s="1" t="e">
        <f t="shared" si="17"/>
        <v>#REF!</v>
      </c>
      <c r="J18" s="1"/>
      <c r="K18" s="1"/>
      <c r="L18" s="1" t="e">
        <f t="shared" ref="L18:M18" si="18">SUM(L14:L17)</f>
        <v>#REF!</v>
      </c>
      <c r="M18" s="1">
        <f t="shared" si="18"/>
        <v>0</v>
      </c>
      <c r="N18" s="1" t="e">
        <f t="shared" ref="N18" si="19">SUM(N14:N17)</f>
        <v>#REF!</v>
      </c>
      <c r="O18" s="1" t="e">
        <f t="shared" ref="O18:T18" si="20">SUM(O14:O17)</f>
        <v>#REF!</v>
      </c>
      <c r="P18" s="1" t="e">
        <f t="shared" si="20"/>
        <v>#REF!</v>
      </c>
      <c r="Q18" s="1" t="e">
        <f t="shared" si="20"/>
        <v>#REF!</v>
      </c>
      <c r="R18" s="1" t="e">
        <f t="shared" si="20"/>
        <v>#REF!</v>
      </c>
      <c r="S18" s="1" t="e">
        <f t="shared" si="20"/>
        <v>#REF!</v>
      </c>
      <c r="T18" s="1" t="e">
        <f t="shared" si="20"/>
        <v>#REF!</v>
      </c>
      <c r="U18" s="1" t="e">
        <f t="shared" ref="U18:X18" si="21">SUM(U14:U17)</f>
        <v>#REF!</v>
      </c>
      <c r="V18" s="1" t="e">
        <f t="shared" si="21"/>
        <v>#REF!</v>
      </c>
      <c r="W18" s="1" t="e">
        <f t="shared" si="21"/>
        <v>#REF!</v>
      </c>
      <c r="X18" s="1" t="e">
        <f t="shared" si="21"/>
        <v>#REF!</v>
      </c>
      <c r="Y18" s="1"/>
    </row>
    <row r="19" spans="1:25" x14ac:dyDescent="0.25">
      <c r="C19" s="1"/>
      <c r="D19" s="1"/>
      <c r="E19" s="1"/>
      <c r="F19" s="1"/>
      <c r="G19" s="1"/>
      <c r="H19" s="1"/>
      <c r="I19" s="1"/>
      <c r="J19" s="1"/>
      <c r="K19" s="1"/>
      <c r="L19" s="1"/>
      <c r="M19" s="1"/>
      <c r="N19" s="1"/>
      <c r="O19" s="1"/>
      <c r="P19" s="1"/>
      <c r="Q19" s="1"/>
      <c r="R19" s="1"/>
      <c r="S19" s="1"/>
      <c r="T19" s="1"/>
      <c r="U19" s="1"/>
      <c r="V19" s="1"/>
      <c r="W19" s="1"/>
      <c r="X19" s="1"/>
      <c r="Y19" s="1"/>
    </row>
    <row r="20" spans="1:25" x14ac:dyDescent="0.25">
      <c r="A20" t="s">
        <v>22</v>
      </c>
      <c r="B20" s="1">
        <v>0</v>
      </c>
      <c r="C20" s="1">
        <f>SUMMARY!D7</f>
        <v>483.18</v>
      </c>
      <c r="D20" s="1">
        <f>ROUND(C20*SUMMARY!$C$12,2)</f>
        <v>24.16</v>
      </c>
      <c r="E20" s="1" t="e">
        <f>ROUND(SUMMARY!$D$17*FA!C20/FA!$C$40,2)</f>
        <v>#REF!</v>
      </c>
      <c r="F20" s="1" t="e">
        <f>SUM(B20:E20)</f>
        <v>#REF!</v>
      </c>
      <c r="G20" s="1">
        <v>0</v>
      </c>
      <c r="H20" s="1" t="e">
        <f>MIN(F20-G20,ROUND(F20*5%,2))</f>
        <v>#REF!</v>
      </c>
      <c r="I20" s="1" t="e">
        <f>F20-G20-H20</f>
        <v>#REF!</v>
      </c>
      <c r="J20" s="1">
        <v>15</v>
      </c>
      <c r="K20" s="1">
        <f>IFERROR(ROUND(I20/J20,2),0)</f>
        <v>0</v>
      </c>
      <c r="L20" s="1">
        <f t="shared" ref="L20:L35" si="22">IF($B20=0,0,MIN($I20,$K20))</f>
        <v>0</v>
      </c>
      <c r="M20" s="1">
        <v>0</v>
      </c>
      <c r="N20" s="1" t="e">
        <f>IF($C20=0,MIN($K20,$I20-SUM($L20:M20)),MIN(($K20*N$1/12),$I20-SUM(K20:$L20)))</f>
        <v>#REF!</v>
      </c>
      <c r="O20" s="1" t="e">
        <f>IF($C20=0,MIN($K20,$I20-SUM($L20:N20)),MIN($K20,$I20-SUM($L20:N20)))</f>
        <v>#REF!</v>
      </c>
      <c r="P20" s="1" t="e">
        <f>IF($C20=0,MIN($K20,$I20-SUM($L20:O20)),MIN($K20,$I20-SUM($L20:O20)))</f>
        <v>#REF!</v>
      </c>
      <c r="Q20" s="1" t="e">
        <f>IF($C20=0,MIN($K20,$I20-SUM($L20:P20)),MIN($K20,$I20-SUM($L20:P20)))</f>
        <v>#REF!</v>
      </c>
      <c r="R20" s="1" t="e">
        <f>IF($C20=0,MIN($K20,$I20-SUM($L20:Q20)),MIN($K20,$I20-SUM($L20:Q20)))</f>
        <v>#REF!</v>
      </c>
      <c r="S20" s="1" t="e">
        <f>IF($C20=0,MIN($K20,$I20-SUM($L20:R20)),MIN($K20,$I20-SUM($L20:R20)))</f>
        <v>#REF!</v>
      </c>
      <c r="T20" s="1" t="e">
        <f>IF($C20=0,MIN($K20,$I20-SUM($L20:S20)),MIN($K20,$I20-SUM($L20:S20)))</f>
        <v>#REF!</v>
      </c>
      <c r="U20" s="1" t="e">
        <f>IF($C20=0,MIN($K20,$I20-SUM($L20:T20)),MIN($K20,$I20-SUM($L20:T20)))</f>
        <v>#REF!</v>
      </c>
      <c r="V20" s="1" t="e">
        <f>IF($C20=0,MIN($K20,$I20-SUM($L20:U20)),MIN($K20,$I20-SUM($L20:U20)))</f>
        <v>#REF!</v>
      </c>
      <c r="W20" s="1" t="e">
        <f>IF($C20=0,MIN($K20,$I20-SUM($L20:V20)),MIN($K20,$I20-SUM($L20:V20)))</f>
        <v>#REF!</v>
      </c>
      <c r="X20" s="1" t="e">
        <f>IF($C20=0,MIN($K20,$I20-SUM($L20:W20)),MIN($K20,$I20-SUM($L20:W20)))</f>
        <v>#REF!</v>
      </c>
      <c r="Y20" s="1" t="e">
        <f>F20-G20-H20-SUM(L20:U20)</f>
        <v>#REF!</v>
      </c>
    </row>
    <row r="21" spans="1:25" x14ac:dyDescent="0.25">
      <c r="C21" s="1"/>
      <c r="D21" s="1"/>
      <c r="E21" s="1"/>
      <c r="F21" s="1"/>
      <c r="G21" s="1"/>
      <c r="H21" s="1"/>
      <c r="I21" s="1"/>
      <c r="J21" s="1"/>
      <c r="K21" s="1"/>
      <c r="L21" s="1"/>
      <c r="M21" s="1"/>
      <c r="N21" s="1"/>
      <c r="O21" s="1"/>
      <c r="P21" s="1"/>
      <c r="Q21" s="1"/>
      <c r="R21" s="1"/>
      <c r="S21" s="1"/>
      <c r="T21" s="1"/>
      <c r="U21" s="1"/>
      <c r="V21" s="1"/>
      <c r="W21" s="1"/>
      <c r="X21" s="1"/>
      <c r="Y21" s="1"/>
    </row>
    <row r="22" spans="1:25" x14ac:dyDescent="0.25">
      <c r="A22" t="s">
        <v>21</v>
      </c>
      <c r="B22" s="1">
        <v>0</v>
      </c>
      <c r="C22" s="1" t="e">
        <f>SUMMARY!#REF!</f>
        <v>#REF!</v>
      </c>
      <c r="D22" s="1" t="e">
        <f>ROUND(C22*SUMMARY!$C$12,2)</f>
        <v>#REF!</v>
      </c>
      <c r="E22" s="1" t="e">
        <f>ROUND(SUMMARY!$D$17*FA!C22/FA!$C$40,2)</f>
        <v>#REF!</v>
      </c>
      <c r="F22" s="1" t="e">
        <f t="shared" si="0"/>
        <v>#REF!</v>
      </c>
      <c r="G22" s="1">
        <v>0</v>
      </c>
      <c r="H22" s="1" t="e">
        <f t="shared" si="1"/>
        <v>#REF!</v>
      </c>
      <c r="I22" s="1" t="e">
        <f t="shared" si="2"/>
        <v>#REF!</v>
      </c>
      <c r="J22" s="1">
        <v>10</v>
      </c>
      <c r="K22" s="1">
        <f t="shared" si="3"/>
        <v>0</v>
      </c>
      <c r="L22" s="1">
        <f t="shared" si="22"/>
        <v>0</v>
      </c>
      <c r="M22" s="1">
        <v>0</v>
      </c>
      <c r="N22" s="1" t="e">
        <f>IF($C22=0,MIN($K22,$I22-SUM($L22:M22)),MIN(($K22*N$1/12),$I22-SUM(K22:$L22)))</f>
        <v>#REF!</v>
      </c>
      <c r="O22" s="1" t="e">
        <f>IF($C22=0,MIN($K22,$I22-SUM($L22:N22)),MIN($K22,$I22-SUM($L22:N22)))</f>
        <v>#REF!</v>
      </c>
      <c r="P22" s="1" t="e">
        <f>IF($C22=0,MIN($K22,$I22-SUM($L22:O22)),MIN($K22,$I22-SUM($L22:O22)))</f>
        <v>#REF!</v>
      </c>
      <c r="Q22" s="1" t="e">
        <f>IF($C22=0,MIN($K22,$I22-SUM($L22:P22)),MIN($K22,$I22-SUM($L22:P22)))</f>
        <v>#REF!</v>
      </c>
      <c r="R22" s="1" t="e">
        <f>IF($C22=0,MIN($K22,$I22-SUM($L22:Q22)),MIN($K22,$I22-SUM($L22:Q22)))</f>
        <v>#REF!</v>
      </c>
      <c r="S22" s="1" t="e">
        <f>IF($C22=0,MIN($K22,$I22-SUM($L22:R22)),MIN($K22,$I22-SUM($L22:R22)))</f>
        <v>#REF!</v>
      </c>
      <c r="T22" s="1" t="e">
        <f>IF($C22=0,MIN($K22,$I22-SUM($L22:S22)),MIN($K22,$I22-SUM($L22:S22)))</f>
        <v>#REF!</v>
      </c>
      <c r="U22" s="1" t="e">
        <f>IF($C22=0,MIN($K22,$I22-SUM($L22:T22)),MIN($K22,$I22-SUM($L22:T22)))</f>
        <v>#REF!</v>
      </c>
      <c r="V22" s="1" t="e">
        <f>IF($C22=0,MIN($K22,$I22-SUM($L22:U22)),MIN($K22,$I22-SUM($L22:U22)))</f>
        <v>#REF!</v>
      </c>
      <c r="W22" s="1" t="e">
        <f>IF($C22=0,MIN($K22,$I22-SUM($L22:V22)),MIN($K22,$I22-SUM($L22:V22)))</f>
        <v>#REF!</v>
      </c>
      <c r="X22" s="1" t="e">
        <f>IF($C22=0,MIN($K22,$I22-SUM($L22:W22)),MIN($K22,$I22-SUM($L22:W22)))</f>
        <v>#REF!</v>
      </c>
      <c r="Y22" s="1" t="e">
        <f t="shared" si="4"/>
        <v>#REF!</v>
      </c>
    </row>
    <row r="23" spans="1:25" x14ac:dyDescent="0.25">
      <c r="C23" s="1"/>
      <c r="D23" s="1"/>
      <c r="E23" s="1"/>
      <c r="F23" s="1"/>
      <c r="G23" s="1"/>
      <c r="H23" s="1"/>
      <c r="I23" s="1"/>
      <c r="J23" s="1"/>
      <c r="K23" s="1"/>
      <c r="L23" s="1"/>
      <c r="M23" s="1"/>
      <c r="N23" s="1"/>
      <c r="O23" s="1"/>
      <c r="P23" s="1"/>
      <c r="Q23" s="1"/>
      <c r="R23" s="1"/>
      <c r="S23" s="1"/>
      <c r="T23" s="1"/>
      <c r="U23" s="1"/>
      <c r="V23" s="1"/>
      <c r="W23" s="1"/>
      <c r="X23" s="1"/>
      <c r="Y23" s="1"/>
    </row>
    <row r="24" spans="1:25" x14ac:dyDescent="0.25">
      <c r="A24" t="s">
        <v>20</v>
      </c>
      <c r="B24" s="1">
        <v>0</v>
      </c>
      <c r="C24" s="1" t="e">
        <f>SUMMARY!#REF!</f>
        <v>#REF!</v>
      </c>
      <c r="D24" s="1" t="e">
        <f>ROUND(C24*SUMMARY!$C$12,2)</f>
        <v>#REF!</v>
      </c>
      <c r="E24" s="1" t="e">
        <f>ROUND(SUMMARY!$D$17*FA!C24/FA!$C$40,2)</f>
        <v>#REF!</v>
      </c>
      <c r="F24" s="1" t="e">
        <f t="shared" si="0"/>
        <v>#REF!</v>
      </c>
      <c r="G24" s="1">
        <v>0</v>
      </c>
      <c r="H24" s="1" t="e">
        <f t="shared" si="1"/>
        <v>#REF!</v>
      </c>
      <c r="I24" s="1" t="e">
        <f t="shared" si="2"/>
        <v>#REF!</v>
      </c>
      <c r="J24" s="1">
        <v>8</v>
      </c>
      <c r="K24" s="1">
        <f t="shared" si="3"/>
        <v>0</v>
      </c>
      <c r="L24" s="1">
        <f t="shared" si="22"/>
        <v>0</v>
      </c>
      <c r="M24" s="1">
        <v>0</v>
      </c>
      <c r="N24" s="1" t="e">
        <f>IF($C24=0,MIN($K24,$I24-SUM($L24:M24)),MIN(($K24*N$1/12),$I24-SUM(K24:$L24)))</f>
        <v>#REF!</v>
      </c>
      <c r="O24" s="1" t="e">
        <f>IF($C24=0,MIN($K24,$I24-SUM($L24:N24)),MIN($K24,$I24-SUM($L24:N24)))</f>
        <v>#REF!</v>
      </c>
      <c r="P24" s="1" t="e">
        <f>IF($C24=0,MIN($K24,$I24-SUM($L24:O24)),MIN($K24,$I24-SUM($L24:O24)))</f>
        <v>#REF!</v>
      </c>
      <c r="Q24" s="1" t="e">
        <f>IF($C24=0,MIN($K24,$I24-SUM($L24:P24)),MIN($K24,$I24-SUM($L24:P24)))</f>
        <v>#REF!</v>
      </c>
      <c r="R24" s="1" t="e">
        <f>IF($C24=0,MIN($K24,$I24-SUM($L24:Q24)),MIN($K24,$I24-SUM($L24:Q24)))</f>
        <v>#REF!</v>
      </c>
      <c r="S24" s="1" t="e">
        <f>IF($C24=0,MIN($K24,$I24-SUM($L24:R24)),MIN($K24,$I24-SUM($L24:R24)))</f>
        <v>#REF!</v>
      </c>
      <c r="T24" s="1" t="e">
        <f>IF($C24=0,MIN($K24,$I24-SUM($L24:S24)),MIN($K24,$I24-SUM($L24:S24)))</f>
        <v>#REF!</v>
      </c>
      <c r="U24" s="1" t="e">
        <f>IF($C24=0,MIN($K24,$I24-SUM($L24:T24)),MIN($K24,$I24-SUM($L24:T24)))</f>
        <v>#REF!</v>
      </c>
      <c r="V24" s="1" t="e">
        <f>IF($C24=0,MIN($K24,$I24-SUM($L24:U24)),MIN($K24,$I24-SUM($L24:U24)))</f>
        <v>#REF!</v>
      </c>
      <c r="W24" s="1" t="e">
        <f>IF($C24=0,MIN($K24,$I24-SUM($L24:V24)),MIN($K24,$I24-SUM($L24:V24)))</f>
        <v>#REF!</v>
      </c>
      <c r="X24" s="1" t="e">
        <f>IF($C24=0,MIN($K24,$I24-SUM($L24:W24)),MIN($K24,$I24-SUM($L24:W24)))</f>
        <v>#REF!</v>
      </c>
      <c r="Y24" s="1" t="e">
        <f t="shared" si="4"/>
        <v>#REF!</v>
      </c>
    </row>
    <row r="25" spans="1:25" x14ac:dyDescent="0.25">
      <c r="C25" s="1"/>
      <c r="D25" s="1"/>
      <c r="E25" s="1"/>
      <c r="F25" s="1"/>
      <c r="G25" s="1"/>
      <c r="H25" s="1"/>
      <c r="I25" s="1"/>
      <c r="J25" s="1"/>
      <c r="K25" s="1"/>
      <c r="L25" s="1"/>
      <c r="M25" s="1"/>
      <c r="N25" s="1"/>
      <c r="O25" s="1"/>
      <c r="P25" s="1"/>
      <c r="Q25" s="1"/>
      <c r="R25" s="1"/>
      <c r="S25" s="1"/>
      <c r="T25" s="1"/>
      <c r="U25" s="1"/>
      <c r="V25" s="1"/>
      <c r="W25" s="1"/>
      <c r="X25" s="1"/>
      <c r="Y25" s="1"/>
    </row>
    <row r="26" spans="1:25" x14ac:dyDescent="0.25">
      <c r="A26" t="s">
        <v>35</v>
      </c>
      <c r="B26" s="1">
        <v>62.12</v>
      </c>
      <c r="C26" s="1">
        <v>0</v>
      </c>
      <c r="D26" s="1">
        <f>ROUND(C26*SUMMARY!$C$12,2)</f>
        <v>0</v>
      </c>
      <c r="E26" s="1" t="e">
        <f>ROUND(SUMMARY!$D$17*FA!C26/FA!$C$40,2)</f>
        <v>#REF!</v>
      </c>
      <c r="F26" s="1" t="e">
        <f>SUM(B26:E26)</f>
        <v>#REF!</v>
      </c>
      <c r="G26" s="1">
        <v>59.01</v>
      </c>
      <c r="H26" s="1" t="e">
        <f>MIN(F26-G26,ROUND(F26*5%,2))</f>
        <v>#REF!</v>
      </c>
      <c r="I26" s="1" t="e">
        <f>F26-G26-H26</f>
        <v>#REF!</v>
      </c>
      <c r="J26">
        <v>2.13</v>
      </c>
      <c r="K26" s="1">
        <f>IFERROR(ROUND(I26/J26,2),0)</f>
        <v>0</v>
      </c>
      <c r="L26" s="1" t="e">
        <f t="shared" si="22"/>
        <v>#REF!</v>
      </c>
      <c r="M26" s="1">
        <v>0</v>
      </c>
      <c r="N26" s="1" t="e">
        <f>IF($C26=0,MIN($K26,$I26-SUM($L26:M26)),MIN(($K26*N$1/12),$I26-SUM(K26:$L26)))</f>
        <v>#REF!</v>
      </c>
      <c r="O26" s="1" t="e">
        <f>IF($C26=0,MIN($K26,$I26-SUM($L26:N26)),MIN($K26,$I26-SUM($L26:N26)))</f>
        <v>#REF!</v>
      </c>
      <c r="P26" s="1" t="e">
        <f>IF($C26=0,MIN($K26,$I26-SUM($L26:O26)),MIN($K26,$I26-SUM($L26:O26)))</f>
        <v>#REF!</v>
      </c>
      <c r="Q26" s="1" t="e">
        <f>IF($C26=0,MIN($K26,$I26-SUM($L26:P26)),MIN($K26,$I26-SUM($L26:P26)))</f>
        <v>#REF!</v>
      </c>
      <c r="R26" s="1" t="e">
        <f>IF($C26=0,MIN($K26,$I26-SUM($L26:Q26)),MIN($K26,$I26-SUM($L26:Q26)))</f>
        <v>#REF!</v>
      </c>
      <c r="S26" s="1" t="e">
        <f>IF($C26=0,MIN($K26,$I26-SUM($L26:R26)),MIN($K26,$I26-SUM($L26:R26)))</f>
        <v>#REF!</v>
      </c>
      <c r="T26" s="1" t="e">
        <f>IF($C26=0,MIN($K26,$I26-SUM($L26:S26)),MIN($K26,$I26-SUM($L26:S26)))</f>
        <v>#REF!</v>
      </c>
      <c r="U26" s="1" t="e">
        <f>IF($C26=0,MIN($K26,$I26-SUM($L26:T26)),MIN($K26,$I26-SUM($L26:T26)))</f>
        <v>#REF!</v>
      </c>
      <c r="V26" s="1" t="e">
        <f>IF($C26=0,MIN($K26,$I26-SUM($L26:U26)),MIN($K26,$I26-SUM($L26:U26)))</f>
        <v>#REF!</v>
      </c>
      <c r="W26" s="1" t="e">
        <f>IF($C26=0,MIN($K26,$I26-SUM($L26:V26)),MIN($K26,$I26-SUM($L26:V26)))</f>
        <v>#REF!</v>
      </c>
      <c r="X26" s="1" t="e">
        <f>IF($C26=0,MIN($K26,$I26-SUM($L26:W26)),MIN($K26,$I26-SUM($L26:W26)))</f>
        <v>#REF!</v>
      </c>
      <c r="Y26" s="1" t="e">
        <f>F26-G26-H26-SUM(L26:U26)</f>
        <v>#REF!</v>
      </c>
    </row>
    <row r="27" spans="1:25" x14ac:dyDescent="0.25">
      <c r="A27" t="s">
        <v>35</v>
      </c>
      <c r="B27" s="1">
        <v>0.92</v>
      </c>
      <c r="C27" s="1">
        <v>0</v>
      </c>
      <c r="D27" s="1">
        <f>ROUND(C27*SUMMARY!$C$12,2)</f>
        <v>0</v>
      </c>
      <c r="E27" s="1" t="e">
        <f>ROUND(SUMMARY!$D$17*FA!C27/FA!$C$40,2)</f>
        <v>#REF!</v>
      </c>
      <c r="F27" s="1" t="e">
        <f>SUM(B27:E27)</f>
        <v>#REF!</v>
      </c>
      <c r="G27" s="1">
        <v>0.15000000000000002</v>
      </c>
      <c r="H27" s="1" t="e">
        <f>MIN(F27-G27,ROUND(F27*5%,2))</f>
        <v>#REF!</v>
      </c>
      <c r="I27" s="1" t="e">
        <f>F27-G27-H27</f>
        <v>#REF!</v>
      </c>
      <c r="J27" s="1">
        <v>9</v>
      </c>
      <c r="K27" s="1">
        <f>IFERROR(ROUND(I27/J27,2),0)</f>
        <v>0</v>
      </c>
      <c r="L27" s="1" t="e">
        <f t="shared" si="22"/>
        <v>#REF!</v>
      </c>
      <c r="M27" s="1">
        <v>0</v>
      </c>
      <c r="N27" s="1" t="e">
        <f>IF($C27=0,MIN($K27,$I27-SUM($L27:M27)),MIN(($K27*N$1/12),$I27-SUM(K27:$L27)))</f>
        <v>#REF!</v>
      </c>
      <c r="O27" s="1" t="e">
        <f>IF($C27=0,MIN($K27,$I27-SUM($L27:N27)),MIN($K27,$I27-SUM($L27:N27)))</f>
        <v>#REF!</v>
      </c>
      <c r="P27" s="1" t="e">
        <f>IF($C27=0,MIN($K27,$I27-SUM($L27:O27)),MIN($K27,$I27-SUM($L27:O27)))</f>
        <v>#REF!</v>
      </c>
      <c r="Q27" s="1" t="e">
        <f>IF($C27=0,MIN($K27,$I27-SUM($L27:P27)),MIN($K27,$I27-SUM($L27:P27)))</f>
        <v>#REF!</v>
      </c>
      <c r="R27" s="1" t="e">
        <f>IF($C27=0,MIN($K27,$I27-SUM($L27:Q27)),MIN($K27,$I27-SUM($L27:Q27)))</f>
        <v>#REF!</v>
      </c>
      <c r="S27" s="1" t="e">
        <f>IF($C27=0,MIN($K27,$I27-SUM($L27:R27)),MIN($K27,$I27-SUM($L27:R27)))</f>
        <v>#REF!</v>
      </c>
      <c r="T27" s="1" t="e">
        <f>IF($C27=0,MIN($K27,$I27-SUM($L27:S27)),MIN($K27,$I27-SUM($L27:S27)))</f>
        <v>#REF!</v>
      </c>
      <c r="U27" s="1" t="e">
        <f>IF($C27=0,MIN($K27,$I27-SUM($L27:T27)),MIN($K27,$I27-SUM($L27:T27)))</f>
        <v>#REF!</v>
      </c>
      <c r="V27" s="1" t="e">
        <f>IF($C27=0,MIN($K27,$I27-SUM($L27:U27)),MIN($K27,$I27-SUM($L27:U27)))</f>
        <v>#REF!</v>
      </c>
      <c r="W27" s="1" t="e">
        <f>IF($C27=0,MIN($K27,$I27-SUM($L27:V27)),MIN($K27,$I27-SUM($L27:V27)))</f>
        <v>#REF!</v>
      </c>
      <c r="X27" s="1" t="e">
        <f>IF($C27=0,MIN($K27,$I27-SUM($L27:W27)),MIN($K27,$I27-SUM($L27:W27)))</f>
        <v>#REF!</v>
      </c>
      <c r="Y27" s="1" t="e">
        <f>F27-G27-H27-SUM(L27:U27)</f>
        <v>#REF!</v>
      </c>
    </row>
    <row r="28" spans="1:25" x14ac:dyDescent="0.25">
      <c r="A28" t="s">
        <v>35</v>
      </c>
      <c r="B28" s="1">
        <v>0.35</v>
      </c>
      <c r="C28" s="1">
        <v>0</v>
      </c>
      <c r="D28" s="1">
        <f>ROUND(C28*SUMMARY!$C$12,2)</f>
        <v>0</v>
      </c>
      <c r="E28" s="1" t="e">
        <f>ROUND(SUMMARY!$D$17*FA!C28/FA!$C$40,2)</f>
        <v>#REF!</v>
      </c>
      <c r="F28" s="1" t="e">
        <f>SUM(B28:E28)</f>
        <v>#REF!</v>
      </c>
      <c r="G28" s="1">
        <v>0.06</v>
      </c>
      <c r="H28" s="1" t="e">
        <f>MIN(F28-G28,ROUND(F28*5%,2))</f>
        <v>#REF!</v>
      </c>
      <c r="I28" s="1" t="e">
        <f>F28-G28-H28</f>
        <v>#REF!</v>
      </c>
      <c r="J28" s="1">
        <v>9</v>
      </c>
      <c r="K28" s="1">
        <f>IFERROR(ROUND(I28/J28,2),0)</f>
        <v>0</v>
      </c>
      <c r="L28" s="1" t="e">
        <f t="shared" si="22"/>
        <v>#REF!</v>
      </c>
      <c r="M28" s="1">
        <v>0</v>
      </c>
      <c r="N28" s="1" t="e">
        <f>IF($C28=0,MIN($K28,$I28-SUM($L28:M28)),MIN(($K28*N$1/12),$I28-SUM(K28:$L28)))</f>
        <v>#REF!</v>
      </c>
      <c r="O28" s="1" t="e">
        <f>IF($C28=0,MIN($K28,$I28-SUM($L28:N28)),MIN($K28,$I28-SUM($L28:N28)))</f>
        <v>#REF!</v>
      </c>
      <c r="P28" s="1" t="e">
        <f>IF($C28=0,MIN($K28,$I28-SUM($L28:O28)),MIN($K28,$I28-SUM($L28:O28)))</f>
        <v>#REF!</v>
      </c>
      <c r="Q28" s="1" t="e">
        <f>IF($C28=0,MIN($K28,$I28-SUM($L28:P28)),MIN($K28,$I28-SUM($L28:P28)))</f>
        <v>#REF!</v>
      </c>
      <c r="R28" s="1" t="e">
        <f>IF($C28=0,MIN($K28,$I28-SUM($L28:Q28)),MIN($K28,$I28-SUM($L28:Q28)))</f>
        <v>#REF!</v>
      </c>
      <c r="S28" s="1" t="e">
        <f>IF($C28=0,MIN($K28,$I28-SUM($L28:R28)),MIN($K28,$I28-SUM($L28:R28)))</f>
        <v>#REF!</v>
      </c>
      <c r="T28" s="1" t="e">
        <f>IF($C28=0,MIN($K28,$I28-SUM($L28:S28)),MIN($K28,$I28-SUM($L28:S28)))</f>
        <v>#REF!</v>
      </c>
      <c r="U28" s="1" t="e">
        <f>IF($C28=0,MIN($K28,$I28-SUM($L28:T28)),MIN($K28,$I28-SUM($L28:T28)))</f>
        <v>#REF!</v>
      </c>
      <c r="V28" s="1" t="e">
        <f>IF($C28=0,MIN($K28,$I28-SUM($L28:U28)),MIN($K28,$I28-SUM($L28:U28)))</f>
        <v>#REF!</v>
      </c>
      <c r="W28" s="1" t="e">
        <f>IF($C28=0,MIN($K28,$I28-SUM($L28:V28)),MIN($K28,$I28-SUM($L28:V28)))</f>
        <v>#REF!</v>
      </c>
      <c r="X28" s="1" t="e">
        <f>IF($C28=0,MIN($K28,$I28-SUM($L28:W28)),MIN($K28,$I28-SUM($L28:W28)))</f>
        <v>#REF!</v>
      </c>
      <c r="Y28" s="1" t="e">
        <f>F28-G28-H28-SUM(L28:U28)</f>
        <v>#REF!</v>
      </c>
    </row>
    <row r="29" spans="1:25" x14ac:dyDescent="0.25">
      <c r="A29" t="s">
        <v>28</v>
      </c>
      <c r="B29" s="1">
        <v>0</v>
      </c>
      <c r="C29" s="1" t="e">
        <f>#REF!</f>
        <v>#REF!</v>
      </c>
      <c r="D29" s="1" t="e">
        <f>ROUND(C29*SUMMARY!$C$12,2)</f>
        <v>#REF!</v>
      </c>
      <c r="E29" s="1" t="e">
        <f>ROUND(SUMMARY!$D$17*FA!C29/FA!$C$40,2)</f>
        <v>#REF!</v>
      </c>
      <c r="F29" s="1" t="e">
        <f>SUM(B29:E29)</f>
        <v>#REF!</v>
      </c>
      <c r="G29" s="1">
        <v>0</v>
      </c>
      <c r="H29" s="1" t="e">
        <f>MIN(F29-G29,ROUND(F29*5%,2))</f>
        <v>#REF!</v>
      </c>
      <c r="I29" s="1" t="e">
        <f>F29-G29-H29</f>
        <v>#REF!</v>
      </c>
      <c r="J29" s="1">
        <v>10</v>
      </c>
      <c r="K29" s="1">
        <f>IFERROR(ROUND(I29/J29,2),0)</f>
        <v>0</v>
      </c>
      <c r="L29" s="1">
        <f t="shared" si="22"/>
        <v>0</v>
      </c>
      <c r="M29" s="1">
        <v>0</v>
      </c>
      <c r="N29" s="1" t="e">
        <f>IF($C29=0,MIN($K29,$I29-SUM($L29:M29)),MIN(($K29*N$1/12),$I29-SUM(K29:$L29)))</f>
        <v>#REF!</v>
      </c>
      <c r="O29" s="1" t="e">
        <f>IF($C29=0,MIN($K29,$I29-SUM($L29:N29)),MIN($K29,$I29-SUM($L29:N29)))</f>
        <v>#REF!</v>
      </c>
      <c r="P29" s="1" t="e">
        <f>IF($C29=0,MIN($K29,$I29-SUM($L29:O29)),MIN($K29,$I29-SUM($L29:O29)))</f>
        <v>#REF!</v>
      </c>
      <c r="Q29" s="1" t="e">
        <f>IF($C29=0,MIN($K29,$I29-SUM($L29:P29)),MIN($K29,$I29-SUM($L29:P29)))</f>
        <v>#REF!</v>
      </c>
      <c r="R29" s="1" t="e">
        <f>IF($C29=0,MIN($K29,$I29-SUM($L29:Q29)),MIN($K29,$I29-SUM($L29:Q29)))</f>
        <v>#REF!</v>
      </c>
      <c r="S29" s="1" t="e">
        <f>IF($C29=0,MIN($K29,$I29-SUM($L29:R29)),MIN($K29,$I29-SUM($L29:R29)))</f>
        <v>#REF!</v>
      </c>
      <c r="T29" s="1" t="e">
        <f>IF($C29=0,MIN($K29,$I29-SUM($L29:S29)),MIN($K29,$I29-SUM($L29:S29)))</f>
        <v>#REF!</v>
      </c>
      <c r="U29" s="1" t="e">
        <f>IF($C29=0,MIN($K29,$I29-SUM($L29:T29)),MIN($K29,$I29-SUM($L29:T29)))</f>
        <v>#REF!</v>
      </c>
      <c r="V29" s="1" t="e">
        <f>IF($C29=0,MIN($K29,$I29-SUM($L29:U29)),MIN($K29,$I29-SUM($L29:U29)))</f>
        <v>#REF!</v>
      </c>
      <c r="W29" s="1" t="e">
        <f>IF($C29=0,MIN($K29,$I29-SUM($L29:V29)),MIN($K29,$I29-SUM($L29:V29)))</f>
        <v>#REF!</v>
      </c>
      <c r="X29" s="1" t="e">
        <f>IF($C29=0,MIN($K29,$I29-SUM($L29:W29)),MIN($K29,$I29-SUM($L29:W29)))</f>
        <v>#REF!</v>
      </c>
      <c r="Y29" s="1" t="e">
        <f>F29-G29-H29-SUM(L29:U29)</f>
        <v>#REF!</v>
      </c>
    </row>
    <row r="30" spans="1:25" x14ac:dyDescent="0.25">
      <c r="A30" t="s">
        <v>36</v>
      </c>
      <c r="B30" s="1">
        <v>0.01</v>
      </c>
      <c r="C30" s="1">
        <v>0</v>
      </c>
      <c r="D30" s="1">
        <f>ROUND(C30*SUMMARY!$C$12,2)</f>
        <v>0</v>
      </c>
      <c r="E30" s="1" t="e">
        <f>ROUND(SUMMARY!$D$17*FA!C30/FA!$C$40,2)</f>
        <v>#REF!</v>
      </c>
      <c r="F30" s="1" t="e">
        <f t="shared" si="0"/>
        <v>#REF!</v>
      </c>
      <c r="G30" s="1">
        <v>0.01</v>
      </c>
      <c r="H30" s="1" t="e">
        <f t="shared" si="1"/>
        <v>#REF!</v>
      </c>
      <c r="I30" s="1" t="e">
        <f t="shared" si="2"/>
        <v>#REF!</v>
      </c>
      <c r="J30" s="1">
        <v>1.88</v>
      </c>
      <c r="K30" s="1">
        <f t="shared" si="3"/>
        <v>0</v>
      </c>
      <c r="L30" s="1" t="e">
        <f t="shared" si="22"/>
        <v>#REF!</v>
      </c>
      <c r="M30" s="1">
        <v>0</v>
      </c>
      <c r="N30" s="1" t="e">
        <f>IF($C30=0,MIN($K30,$I30-SUM($L30:M30)),MIN(($K30*N$1/12),$I30-SUM(K30:$L30)))</f>
        <v>#REF!</v>
      </c>
      <c r="O30" s="1" t="e">
        <f>IF($C30=0,MIN($K30,$I30-SUM($L30:N30)),MIN($K30,$I30-SUM($L30:N30)))</f>
        <v>#REF!</v>
      </c>
      <c r="P30" s="1" t="e">
        <f>IF($C30=0,MIN($K30,$I30-SUM($L30:O30)),MIN($K30,$I30-SUM($L30:O30)))</f>
        <v>#REF!</v>
      </c>
      <c r="Q30" s="1" t="e">
        <f>IF($C30=0,MIN($K30,$I30-SUM($L30:P30)),MIN($K30,$I30-SUM($L30:P30)))</f>
        <v>#REF!</v>
      </c>
      <c r="R30" s="1" t="e">
        <f>IF($C30=0,MIN($K30,$I30-SUM($L30:Q30)),MIN($K30,$I30-SUM($L30:Q30)))</f>
        <v>#REF!</v>
      </c>
      <c r="S30" s="1" t="e">
        <f>IF($C30=0,MIN($K30,$I30-SUM($L30:R30)),MIN($K30,$I30-SUM($L30:R30)))</f>
        <v>#REF!</v>
      </c>
      <c r="T30" s="1" t="e">
        <f>IF($C30=0,MIN($K30,$I30-SUM($L30:S30)),MIN($K30,$I30-SUM($L30:S30)))</f>
        <v>#REF!</v>
      </c>
      <c r="U30" s="1" t="e">
        <f>IF($C30=0,MIN($K30,$I30-SUM($L30:T30)),MIN($K30,$I30-SUM($L30:T30)))</f>
        <v>#REF!</v>
      </c>
      <c r="V30" s="1" t="e">
        <f>IF($C30=0,MIN($K30,$I30-SUM($L30:U30)),MIN($K30,$I30-SUM($L30:U30)))</f>
        <v>#REF!</v>
      </c>
      <c r="W30" s="1" t="e">
        <f>IF($C30=0,MIN($K30,$I30-SUM($L30:V30)),MIN($K30,$I30-SUM($L30:V30)))</f>
        <v>#REF!</v>
      </c>
      <c r="X30" s="1" t="e">
        <f>IF($C30=0,MIN($K30,$I30-SUM($L30:W30)),MIN($K30,$I30-SUM($L30:W30)))</f>
        <v>#REF!</v>
      </c>
      <c r="Y30" s="1" t="e">
        <f t="shared" si="4"/>
        <v>#REF!</v>
      </c>
    </row>
    <row r="31" spans="1:25" x14ac:dyDescent="0.25">
      <c r="A31" t="s">
        <v>36</v>
      </c>
      <c r="B31" s="1">
        <v>0.05</v>
      </c>
      <c r="C31" s="1">
        <v>0</v>
      </c>
      <c r="D31" s="1">
        <f>ROUND(C31*SUMMARY!$C$12,2)</f>
        <v>0</v>
      </c>
      <c r="E31" s="1" t="e">
        <f>ROUND(SUMMARY!$D$17*FA!C31/FA!$C$40,2)</f>
        <v>#REF!</v>
      </c>
      <c r="F31" s="1" t="e">
        <f t="shared" si="0"/>
        <v>#REF!</v>
      </c>
      <c r="G31" s="1">
        <v>1.0000000000000002E-2</v>
      </c>
      <c r="H31" s="1" t="e">
        <f t="shared" si="1"/>
        <v>#REF!</v>
      </c>
      <c r="I31" s="1" t="e">
        <f t="shared" si="2"/>
        <v>#REF!</v>
      </c>
      <c r="J31" s="1">
        <v>2</v>
      </c>
      <c r="K31" s="1">
        <f t="shared" si="3"/>
        <v>0</v>
      </c>
      <c r="L31" s="1" t="e">
        <f t="shared" si="22"/>
        <v>#REF!</v>
      </c>
      <c r="M31" s="1">
        <v>0</v>
      </c>
      <c r="N31" s="1" t="e">
        <f>IF($C31=0,MIN($K31,$I31-SUM($L31:M31)),MIN(($K31*N$1/12),$I31-SUM(K31:$L31)))</f>
        <v>#REF!</v>
      </c>
      <c r="O31" s="1" t="e">
        <f>IF($C31=0,MIN($K31,$I31-SUM($L31:N31)),MIN($K31,$I31-SUM($L31:N31)))</f>
        <v>#REF!</v>
      </c>
      <c r="P31" s="1" t="e">
        <f>IF($C31=0,MIN($K31,$I31-SUM($L31:O31)),MIN($K31,$I31-SUM($L31:O31)))</f>
        <v>#REF!</v>
      </c>
      <c r="Q31" s="1" t="e">
        <f>IF($C31=0,MIN($K31,$I31-SUM($L31:P31)),MIN($K31,$I31-SUM($L31:P31)))</f>
        <v>#REF!</v>
      </c>
      <c r="R31" s="1" t="e">
        <f>IF($C31=0,MIN($K31,$I31-SUM($L31:Q31)),MIN($K31,$I31-SUM($L31:Q31)))</f>
        <v>#REF!</v>
      </c>
      <c r="S31" s="1" t="e">
        <f>IF($C31=0,MIN($K31,$I31-SUM($L31:R31)),MIN($K31,$I31-SUM($L31:R31)))</f>
        <v>#REF!</v>
      </c>
      <c r="T31" s="1" t="e">
        <f>IF($C31=0,MIN($K31,$I31-SUM($L31:S31)),MIN($K31,$I31-SUM($L31:S31)))</f>
        <v>#REF!</v>
      </c>
      <c r="U31" s="1" t="e">
        <f>IF($C31=0,MIN($K31,$I31-SUM($L31:T31)),MIN($K31,$I31-SUM($L31:T31)))</f>
        <v>#REF!</v>
      </c>
      <c r="V31" s="1" t="e">
        <f>IF($C31=0,MIN($K31,$I31-SUM($L31:U31)),MIN($K31,$I31-SUM($L31:U31)))</f>
        <v>#REF!</v>
      </c>
      <c r="W31" s="1" t="e">
        <f>IF($C31=0,MIN($K31,$I31-SUM($L31:V31)),MIN($K31,$I31-SUM($L31:V31)))</f>
        <v>#REF!</v>
      </c>
      <c r="X31" s="1" t="e">
        <f>IF($C31=0,MIN($K31,$I31-SUM($L31:W31)),MIN($K31,$I31-SUM($L31:W31)))</f>
        <v>#REF!</v>
      </c>
      <c r="Y31" s="1" t="e">
        <f t="shared" si="4"/>
        <v>#REF!</v>
      </c>
    </row>
    <row r="32" spans="1:25" x14ac:dyDescent="0.25">
      <c r="A32" t="s">
        <v>36</v>
      </c>
      <c r="B32" s="1">
        <v>0</v>
      </c>
      <c r="C32" s="1" t="e">
        <f>#REF!</f>
        <v>#REF!</v>
      </c>
      <c r="D32" s="1" t="e">
        <f>ROUND(C32*SUMMARY!$C$12,2)</f>
        <v>#REF!</v>
      </c>
      <c r="E32" s="1" t="e">
        <f>ROUND(SUMMARY!$D$17*FA!C32/FA!$C$40,2)</f>
        <v>#REF!</v>
      </c>
      <c r="F32" s="1" t="e">
        <f t="shared" ref="F32:F36" si="23">SUM(B32:E32)</f>
        <v>#REF!</v>
      </c>
      <c r="G32" s="1">
        <v>0</v>
      </c>
      <c r="H32" s="1" t="e">
        <f t="shared" si="1"/>
        <v>#REF!</v>
      </c>
      <c r="I32" s="1" t="e">
        <f t="shared" si="2"/>
        <v>#REF!</v>
      </c>
      <c r="J32" s="1">
        <v>3</v>
      </c>
      <c r="K32" s="1">
        <f t="shared" si="3"/>
        <v>0</v>
      </c>
      <c r="L32" s="1">
        <f t="shared" si="22"/>
        <v>0</v>
      </c>
      <c r="M32" s="1">
        <v>0</v>
      </c>
      <c r="N32" s="1" t="e">
        <f>IF($C32=0,MIN($K32,$I32-SUM($L32:M32)),MIN(($K32*N$1/12),$I32-SUM(K32:$L32)))</f>
        <v>#REF!</v>
      </c>
      <c r="O32" s="1" t="e">
        <f>IF($C32=0,MIN($K32,$I32-SUM($L32:N32)),MIN($K32,$I32-SUM($L32:N32)))</f>
        <v>#REF!</v>
      </c>
      <c r="P32" s="1" t="e">
        <f>IF($C32=0,MIN($K32,$I32-SUM($L32:O32)),MIN($K32,$I32-SUM($L32:O32)))</f>
        <v>#REF!</v>
      </c>
      <c r="Q32" s="1" t="e">
        <f>IF($C32=0,MIN($K32,$I32-SUM($L32:P32)),MIN($K32,$I32-SUM($L32:P32)))</f>
        <v>#REF!</v>
      </c>
      <c r="R32" s="1" t="e">
        <f>IF($C32=0,MIN($K32,$I32-SUM($L32:Q32)),MIN($K32,$I32-SUM($L32:Q32)))</f>
        <v>#REF!</v>
      </c>
      <c r="S32" s="1" t="e">
        <f>IF($C32=0,MIN($K32,$I32-SUM($L32:R32)),MIN($K32,$I32-SUM($L32:R32)))</f>
        <v>#REF!</v>
      </c>
      <c r="T32" s="1" t="e">
        <f>IF($C32=0,MIN($K32,$I32-SUM($L32:S32)),MIN($K32,$I32-SUM($L32:S32)))</f>
        <v>#REF!</v>
      </c>
      <c r="U32" s="1" t="e">
        <f>IF($C32=0,MIN($K32,$I32-SUM($L32:T32)),MIN($K32,$I32-SUM($L32:T32)))</f>
        <v>#REF!</v>
      </c>
      <c r="V32" s="1" t="e">
        <f>IF($C32=0,MIN($K32,$I32-SUM($L32:U32)),MIN($K32,$I32-SUM($L32:U32)))</f>
        <v>#REF!</v>
      </c>
      <c r="W32" s="1" t="e">
        <f>IF($C32=0,MIN($K32,$I32-SUM($L32:V32)),MIN($K32,$I32-SUM($L32:V32)))</f>
        <v>#REF!</v>
      </c>
      <c r="X32" s="1" t="e">
        <f>IF($C32=0,MIN($K32,$I32-SUM($L32:W32)),MIN($K32,$I32-SUM($L32:W32)))</f>
        <v>#REF!</v>
      </c>
      <c r="Y32" s="1" t="e">
        <f t="shared" si="4"/>
        <v>#REF!</v>
      </c>
    </row>
    <row r="33" spans="1:25" x14ac:dyDescent="0.25">
      <c r="A33" t="s">
        <v>26</v>
      </c>
      <c r="B33" s="1">
        <v>2.2799999999999998</v>
      </c>
      <c r="C33" s="1">
        <v>0</v>
      </c>
      <c r="D33" s="1">
        <f>ROUND(C33*SUMMARY!$C$12,2)</f>
        <v>0</v>
      </c>
      <c r="E33" s="1" t="e">
        <f>ROUND(SUMMARY!$D$17*FA!C33/FA!$C$40,2)</f>
        <v>#REF!</v>
      </c>
      <c r="F33" s="1" t="e">
        <f t="shared" si="23"/>
        <v>#REF!</v>
      </c>
      <c r="G33" s="1">
        <v>2.0299999999999998</v>
      </c>
      <c r="H33" s="1" t="e">
        <f t="shared" si="1"/>
        <v>#REF!</v>
      </c>
      <c r="I33" s="1" t="e">
        <f t="shared" si="2"/>
        <v>#REF!</v>
      </c>
      <c r="J33" s="1">
        <v>2.65</v>
      </c>
      <c r="K33" s="1">
        <f t="shared" si="3"/>
        <v>0</v>
      </c>
      <c r="L33" s="1" t="e">
        <f t="shared" si="22"/>
        <v>#REF!</v>
      </c>
      <c r="M33" s="1">
        <v>0</v>
      </c>
      <c r="N33" s="1" t="e">
        <f>IF($C33=0,MIN($K33,$I33-SUM($L33:M33)),MIN(($K33*N$1/12),$I33-SUM(K33:$L33)))</f>
        <v>#REF!</v>
      </c>
      <c r="O33" s="1" t="e">
        <f>IF($C33=0,MIN($K33,$I33-SUM($L33:N33)),MIN($K33,$I33-SUM($L33:N33)))</f>
        <v>#REF!</v>
      </c>
      <c r="P33" s="1" t="e">
        <f>IF($C33=0,MIN($K33,$I33-SUM($L33:O33)),MIN($K33,$I33-SUM($L33:O33)))</f>
        <v>#REF!</v>
      </c>
      <c r="Q33" s="1" t="e">
        <f>IF($C33=0,MIN($K33,$I33-SUM($L33:P33)),MIN($K33,$I33-SUM($L33:P33)))</f>
        <v>#REF!</v>
      </c>
      <c r="R33" s="1" t="e">
        <f>IF($C33=0,MIN($K33,$I33-SUM($L33:Q33)),MIN($K33,$I33-SUM($L33:Q33)))</f>
        <v>#REF!</v>
      </c>
      <c r="S33" s="1" t="e">
        <f>IF($C33=0,MIN($K33,$I33-SUM($L33:R33)),MIN($K33,$I33-SUM($L33:R33)))</f>
        <v>#REF!</v>
      </c>
      <c r="T33" s="1" t="e">
        <f>IF($C33=0,MIN($K33,$I33-SUM($L33:S33)),MIN($K33,$I33-SUM($L33:S33)))</f>
        <v>#REF!</v>
      </c>
      <c r="U33" s="1" t="e">
        <f>IF($C33=0,MIN($K33,$I33-SUM($L33:T33)),MIN($K33,$I33-SUM($L33:T33)))</f>
        <v>#REF!</v>
      </c>
      <c r="V33" s="1" t="e">
        <f>IF($C33=0,MIN($K33,$I33-SUM($L33:U33)),MIN($K33,$I33-SUM($L33:U33)))</f>
        <v>#REF!</v>
      </c>
      <c r="W33" s="1" t="e">
        <f>IF($C33=0,MIN($K33,$I33-SUM($L33:V33)),MIN($K33,$I33-SUM($L33:V33)))</f>
        <v>#REF!</v>
      </c>
      <c r="X33" s="1" t="e">
        <f>IF($C33=0,MIN($K33,$I33-SUM($L33:W33)),MIN($K33,$I33-SUM($L33:W33)))</f>
        <v>#REF!</v>
      </c>
      <c r="Y33" s="1" t="e">
        <f t="shared" si="4"/>
        <v>#REF!</v>
      </c>
    </row>
    <row r="34" spans="1:25" x14ac:dyDescent="0.25">
      <c r="A34" t="s">
        <v>26</v>
      </c>
      <c r="B34" s="1">
        <v>0</v>
      </c>
      <c r="C34" s="1" t="e">
        <f>#REF!</f>
        <v>#REF!</v>
      </c>
      <c r="D34" s="1" t="e">
        <f>ROUND(C34*SUMMARY!$C$12,2)</f>
        <v>#REF!</v>
      </c>
      <c r="E34" s="1" t="e">
        <f>ROUND(SUMMARY!$D$17*FA!C34/FA!$C$40,2)</f>
        <v>#REF!</v>
      </c>
      <c r="F34" s="1" t="e">
        <f t="shared" si="23"/>
        <v>#REF!</v>
      </c>
      <c r="G34" s="1">
        <v>0</v>
      </c>
      <c r="H34" s="1" t="e">
        <f t="shared" si="1"/>
        <v>#REF!</v>
      </c>
      <c r="I34" s="1" t="e">
        <f t="shared" si="2"/>
        <v>#REF!</v>
      </c>
      <c r="J34" s="1">
        <v>10</v>
      </c>
      <c r="K34" s="1">
        <f t="shared" si="3"/>
        <v>0</v>
      </c>
      <c r="L34" s="1">
        <f t="shared" si="22"/>
        <v>0</v>
      </c>
      <c r="M34" s="1">
        <v>0</v>
      </c>
      <c r="N34" s="1" t="e">
        <f>IF($C34=0,MIN($K34,$I34-SUM($L34:M34)),MIN(($K34*N$1/12),$I34-SUM(K34:$L34)))</f>
        <v>#REF!</v>
      </c>
      <c r="O34" s="1" t="e">
        <f>IF($C34=0,MIN($K34,$I34-SUM($L34:N34)),MIN($K34,$I34-SUM($L34:N34)))</f>
        <v>#REF!</v>
      </c>
      <c r="P34" s="1" t="e">
        <f>IF($C34=0,MIN($K34,$I34-SUM($L34:O34)),MIN($K34,$I34-SUM($L34:O34)))</f>
        <v>#REF!</v>
      </c>
      <c r="Q34" s="1" t="e">
        <f>IF($C34=0,MIN($K34,$I34-SUM($L34:P34)),MIN($K34,$I34-SUM($L34:P34)))</f>
        <v>#REF!</v>
      </c>
      <c r="R34" s="1" t="e">
        <f>IF($C34=0,MIN($K34,$I34-SUM($L34:Q34)),MIN($K34,$I34-SUM($L34:Q34)))</f>
        <v>#REF!</v>
      </c>
      <c r="S34" s="1" t="e">
        <f>IF($C34=0,MIN($K34,$I34-SUM($L34:R34)),MIN($K34,$I34-SUM($L34:R34)))</f>
        <v>#REF!</v>
      </c>
      <c r="T34" s="1" t="e">
        <f>IF($C34=0,MIN($K34,$I34-SUM($L34:S34)),MIN($K34,$I34-SUM($L34:S34)))</f>
        <v>#REF!</v>
      </c>
      <c r="U34" s="1" t="e">
        <f>IF($C34=0,MIN($K34,$I34-SUM($L34:T34)),MIN($K34,$I34-SUM($L34:T34)))</f>
        <v>#REF!</v>
      </c>
      <c r="V34" s="1" t="e">
        <f>IF($C34=0,MIN($K34,$I34-SUM($L34:U34)),MIN($K34,$I34-SUM($L34:U34)))</f>
        <v>#REF!</v>
      </c>
      <c r="W34" s="1" t="e">
        <f>IF($C34=0,MIN($K34,$I34-SUM($L34:V34)),MIN($K34,$I34-SUM($L34:V34)))</f>
        <v>#REF!</v>
      </c>
      <c r="X34" s="1" t="e">
        <f>IF($C34=0,MIN($K34,$I34-SUM($L34:W34)),MIN($K34,$I34-SUM($L34:W34)))</f>
        <v>#REF!</v>
      </c>
      <c r="Y34" s="1" t="e">
        <f t="shared" si="4"/>
        <v>#REF!</v>
      </c>
    </row>
    <row r="35" spans="1:25" x14ac:dyDescent="0.25">
      <c r="A35" t="s">
        <v>27</v>
      </c>
      <c r="B35" s="1">
        <v>0</v>
      </c>
      <c r="C35" s="1" t="e">
        <f>#REF!</f>
        <v>#REF!</v>
      </c>
      <c r="D35" s="1" t="e">
        <f>ROUND(C35*SUMMARY!$C$12,2)</f>
        <v>#REF!</v>
      </c>
      <c r="E35" s="1" t="e">
        <f>ROUND(SUMMARY!$D$17*FA!C35/FA!$C$40,2)</f>
        <v>#REF!</v>
      </c>
      <c r="F35" s="1" t="e">
        <f t="shared" si="23"/>
        <v>#REF!</v>
      </c>
      <c r="G35" s="1">
        <v>0</v>
      </c>
      <c r="H35" s="1" t="e">
        <f t="shared" si="1"/>
        <v>#REF!</v>
      </c>
      <c r="I35" s="1" t="e">
        <f t="shared" si="2"/>
        <v>#REF!</v>
      </c>
      <c r="J35" s="1">
        <v>5</v>
      </c>
      <c r="K35" s="1">
        <f t="shared" si="3"/>
        <v>0</v>
      </c>
      <c r="L35" s="1">
        <f t="shared" si="22"/>
        <v>0</v>
      </c>
      <c r="M35" s="1">
        <v>0</v>
      </c>
      <c r="N35" s="1" t="e">
        <f>IF($C35=0,MIN($K35,$I35-SUM($L35:M35)),MIN(($K35*N$1/12),$I35-SUM(K35:$L35)))</f>
        <v>#REF!</v>
      </c>
      <c r="O35" s="1" t="e">
        <f>IF($C35=0,MIN($K35,$I35-SUM($L35:N35)),MIN($K35,$I35-SUM($L35:N35)))</f>
        <v>#REF!</v>
      </c>
      <c r="P35" s="1" t="e">
        <f>IF($C35=0,MIN($K35,$I35-SUM($L35:O35)),MIN($K35,$I35-SUM($L35:O35)))</f>
        <v>#REF!</v>
      </c>
      <c r="Q35" s="1" t="e">
        <f>IF($C35=0,MIN($K35,$I35-SUM($L35:P35)),MIN($K35,$I35-SUM($L35:P35)))</f>
        <v>#REF!</v>
      </c>
      <c r="R35" s="1" t="e">
        <f>IF($C35=0,MIN($K35,$I35-SUM($L35:Q35)),MIN($K35,$I35-SUM($L35:Q35)))</f>
        <v>#REF!</v>
      </c>
      <c r="S35" s="1" t="e">
        <f>IF($C35=0,MIN($K35,$I35-SUM($L35:R35)),MIN($K35,$I35-SUM($L35:R35)))</f>
        <v>#REF!</v>
      </c>
      <c r="T35" s="1" t="e">
        <f>IF($C35=0,MIN($K35,$I35-SUM($L35:S35)),MIN($K35,$I35-SUM($L35:S35)))</f>
        <v>#REF!</v>
      </c>
      <c r="U35" s="1" t="e">
        <f>IF($C35=0,MIN($K35,$I35-SUM($L35:T35)),MIN($K35,$I35-SUM($L35:T35)))</f>
        <v>#REF!</v>
      </c>
      <c r="V35" s="1" t="e">
        <f>IF($C35=0,MIN($K35,$I35-SUM($L35:U35)),MIN($K35,$I35-SUM($L35:U35)))</f>
        <v>#REF!</v>
      </c>
      <c r="W35" s="1" t="e">
        <f>IF($C35=0,MIN($K35,$I35-SUM($L35:V35)),MIN($K35,$I35-SUM($L35:V35)))</f>
        <v>#REF!</v>
      </c>
      <c r="X35" s="1" t="e">
        <f>IF($C35=0,MIN($K35,$I35-SUM($L35:W35)),MIN($K35,$I35-SUM($L35:W35)))</f>
        <v>#REF!</v>
      </c>
      <c r="Y35" s="1" t="e">
        <f t="shared" si="4"/>
        <v>#REF!</v>
      </c>
    </row>
    <row r="36" spans="1:25" x14ac:dyDescent="0.25">
      <c r="A36" t="s">
        <v>37</v>
      </c>
      <c r="B36" s="1">
        <v>2.37</v>
      </c>
      <c r="C36" s="1">
        <v>0</v>
      </c>
      <c r="D36" s="1">
        <f>ROUND(C36*SUMMARY!$C$12,2)</f>
        <v>0</v>
      </c>
      <c r="E36" s="1" t="e">
        <f>ROUND(SUMMARY!$D$17*FA!C36/FA!$C$40,2)</f>
        <v>#REF!</v>
      </c>
      <c r="F36" s="1" t="e">
        <f t="shared" si="23"/>
        <v>#REF!</v>
      </c>
      <c r="G36" s="1">
        <v>2.31</v>
      </c>
      <c r="H36" s="1" t="e">
        <f t="shared" si="1"/>
        <v>#REF!</v>
      </c>
      <c r="I36" s="1" t="e">
        <f t="shared" si="2"/>
        <v>#REF!</v>
      </c>
      <c r="J36" s="1">
        <v>0</v>
      </c>
      <c r="K36" s="1">
        <f t="shared" si="3"/>
        <v>0</v>
      </c>
      <c r="L36" s="1" t="e">
        <f t="shared" ref="L36" si="24">IF($B36=0,0,MIN($I36,$K36))</f>
        <v>#REF!</v>
      </c>
      <c r="M36" s="1">
        <v>0</v>
      </c>
      <c r="N36" s="1" t="e">
        <f>IF($C36=0,MIN($K36,$I36-SUM($L36:M36)),MIN(($K36*N$1/12),$I36-SUM(K36:$L36)))</f>
        <v>#REF!</v>
      </c>
      <c r="O36" s="1" t="e">
        <f>IF($C36=0,MIN($K36,$I36-SUM($L36:N36)),MIN($K36,$I36-SUM($L36:N36)))</f>
        <v>#REF!</v>
      </c>
      <c r="P36" s="1" t="e">
        <f>IF($C36=0,MIN($K36,$I36-SUM($L36:O36)),MIN($K36,$I36-SUM($L36:O36)))</f>
        <v>#REF!</v>
      </c>
      <c r="Q36" s="1" t="e">
        <f>IF($C36=0,MIN($K36,$I36-SUM($L36:P36)),MIN($K36,$I36-SUM($L36:P36)))</f>
        <v>#REF!</v>
      </c>
      <c r="R36" s="1" t="e">
        <f>IF($C36=0,MIN($K36,$I36-SUM($L36:Q36)),MIN($K36,$I36-SUM($L36:Q36)))</f>
        <v>#REF!</v>
      </c>
      <c r="S36" s="1" t="e">
        <f>IF($C36=0,MIN($K36,$I36-SUM($L36:R36)),MIN($K36,$I36-SUM($L36:R36)))</f>
        <v>#REF!</v>
      </c>
      <c r="T36" s="1" t="e">
        <f>IF($C36=0,MIN($K36,$I36-SUM($L36:S36)),MIN($K36,$I36-SUM($L36:S36)))</f>
        <v>#REF!</v>
      </c>
      <c r="U36" s="1" t="e">
        <f>IF($C36=0,MIN($K36,$I36-SUM($L36:T36)),MIN($K36,$I36-SUM($L36:T36)))</f>
        <v>#REF!</v>
      </c>
      <c r="V36" s="1" t="e">
        <f>IF($C36=0,MIN($K36,$I36-SUM($L36:U36)),MIN($K36,$I36-SUM($L36:U36)))</f>
        <v>#REF!</v>
      </c>
      <c r="W36" s="1" t="e">
        <f>IF($C36=0,MIN($K36,$I36-SUM($L36:V36)),MIN($K36,$I36-SUM($L36:V36)))</f>
        <v>#REF!</v>
      </c>
      <c r="X36" s="1" t="e">
        <f>IF($C36=0,MIN($K36,$I36-SUM($L36:W36)),MIN($K36,$I36-SUM($L36:W36)))</f>
        <v>#REF!</v>
      </c>
      <c r="Y36" s="1" t="e">
        <f t="shared" si="4"/>
        <v>#REF!</v>
      </c>
    </row>
    <row r="38" spans="1:25" x14ac:dyDescent="0.25">
      <c r="B38" s="1">
        <f t="shared" ref="B38:J38" si="25">SUM(B26:B37)</f>
        <v>68.099999999999994</v>
      </c>
      <c r="C38" s="1" t="e">
        <f t="shared" si="25"/>
        <v>#REF!</v>
      </c>
      <c r="D38" s="1" t="e">
        <f t="shared" si="25"/>
        <v>#REF!</v>
      </c>
      <c r="E38" s="1" t="e">
        <f t="shared" si="25"/>
        <v>#REF!</v>
      </c>
      <c r="F38" s="1" t="e">
        <f t="shared" si="25"/>
        <v>#REF!</v>
      </c>
      <c r="G38" s="1">
        <f t="shared" si="25"/>
        <v>63.58</v>
      </c>
      <c r="H38" s="1" t="e">
        <f t="shared" si="25"/>
        <v>#REF!</v>
      </c>
      <c r="I38" s="1" t="e">
        <f t="shared" si="25"/>
        <v>#REF!</v>
      </c>
      <c r="J38" s="1">
        <f t="shared" si="25"/>
        <v>54.66</v>
      </c>
      <c r="L38" s="1" t="e">
        <f>SUM(L26:L37)</f>
        <v>#REF!</v>
      </c>
      <c r="M38" s="1">
        <f>SUM(M26:M37)</f>
        <v>0</v>
      </c>
      <c r="N38" s="1" t="e">
        <f>SUM(N26:N37)</f>
        <v>#REF!</v>
      </c>
      <c r="O38" s="1" t="e">
        <f>SUM(O26:O37)</f>
        <v>#REF!</v>
      </c>
      <c r="P38" s="1" t="e">
        <f t="shared" ref="P38:T38" si="26">SUM(P26:P37)</f>
        <v>#REF!</v>
      </c>
      <c r="Q38" s="1" t="e">
        <f t="shared" si="26"/>
        <v>#REF!</v>
      </c>
      <c r="R38" s="1" t="e">
        <f t="shared" si="26"/>
        <v>#REF!</v>
      </c>
      <c r="S38" s="1" t="e">
        <f t="shared" si="26"/>
        <v>#REF!</v>
      </c>
      <c r="T38" s="1" t="e">
        <f t="shared" si="26"/>
        <v>#REF!</v>
      </c>
      <c r="U38" s="1" t="e">
        <f>SUM(U26:U37)</f>
        <v>#REF!</v>
      </c>
      <c r="V38" s="1" t="e">
        <f t="shared" ref="V38:X38" si="27">SUM(V26:V37)</f>
        <v>#REF!</v>
      </c>
      <c r="W38" s="1" t="e">
        <f t="shared" si="27"/>
        <v>#REF!</v>
      </c>
      <c r="X38" s="1" t="e">
        <f t="shared" si="27"/>
        <v>#REF!</v>
      </c>
    </row>
    <row r="40" spans="1:25" x14ac:dyDescent="0.25">
      <c r="A40" t="s">
        <v>45</v>
      </c>
      <c r="B40" s="1">
        <f t="shared" ref="B40:J40" si="28">SUM(B6,B12,B18,B20,B22,B24,B38)</f>
        <v>173.17</v>
      </c>
      <c r="C40" s="1" t="e">
        <f t="shared" si="28"/>
        <v>#REF!</v>
      </c>
      <c r="D40" s="1" t="e">
        <f t="shared" si="28"/>
        <v>#REF!</v>
      </c>
      <c r="E40" s="1" t="e">
        <f t="shared" si="28"/>
        <v>#REF!</v>
      </c>
      <c r="F40" s="1" t="e">
        <f t="shared" si="28"/>
        <v>#REF!</v>
      </c>
      <c r="G40" s="1">
        <f t="shared" si="28"/>
        <v>108.91999999999999</v>
      </c>
      <c r="H40" s="1" t="e">
        <f t="shared" si="28"/>
        <v>#REF!</v>
      </c>
      <c r="I40" s="1" t="e">
        <f t="shared" si="28"/>
        <v>#REF!</v>
      </c>
      <c r="J40" s="1">
        <f t="shared" si="28"/>
        <v>87.66</v>
      </c>
      <c r="L40" s="1" t="e">
        <f>SUM(L6,L12,L18,L20,L22,L24,L38)</f>
        <v>#REF!</v>
      </c>
      <c r="M40" s="1">
        <f>SUM(M6,M12,M18,M20,M22,M24,M38)</f>
        <v>0</v>
      </c>
      <c r="N40" s="1" t="e">
        <f>SUM(N6,N12,N18,N20,N22,N24,N38)</f>
        <v>#REF!</v>
      </c>
      <c r="O40" s="1" t="e">
        <f>SUM(O6,O12,O18,O20,O22,O24,O38)</f>
        <v>#REF!</v>
      </c>
      <c r="P40" s="1" t="e">
        <f t="shared" ref="P40:T40" si="29">SUM(P6,P12,P18,P20,P22,P24,P38)</f>
        <v>#REF!</v>
      </c>
      <c r="Q40" s="1" t="e">
        <f t="shared" si="29"/>
        <v>#REF!</v>
      </c>
      <c r="R40" s="1" t="e">
        <f t="shared" si="29"/>
        <v>#REF!</v>
      </c>
      <c r="S40" s="1" t="e">
        <f t="shared" si="29"/>
        <v>#REF!</v>
      </c>
      <c r="T40" s="1" t="e">
        <f t="shared" si="29"/>
        <v>#REF!</v>
      </c>
      <c r="U40" s="1" t="e">
        <f>SUM(U6,U12,U18,U20,U22,U24,U38)</f>
        <v>#REF!</v>
      </c>
      <c r="V40" s="1" t="e">
        <f t="shared" ref="V40:X40" si="30">SUM(V6,V12,V18,V20,V22,V24,V38)</f>
        <v>#REF!</v>
      </c>
      <c r="W40" s="1" t="e">
        <f t="shared" si="30"/>
        <v>#REF!</v>
      </c>
      <c r="X40" s="1" t="e">
        <f t="shared" si="30"/>
        <v>#REF!</v>
      </c>
    </row>
    <row r="41" spans="1:25" x14ac:dyDescent="0.25">
      <c r="L41" s="1" t="e">
        <f>G40+L40</f>
        <v>#REF!</v>
      </c>
      <c r="M41" s="1" t="e">
        <f>L41+M40</f>
        <v>#REF!</v>
      </c>
      <c r="N41" s="1" t="e">
        <f t="shared" ref="N41:U41" si="31">M41+N40</f>
        <v>#REF!</v>
      </c>
      <c r="O41" s="1" t="e">
        <f t="shared" si="31"/>
        <v>#REF!</v>
      </c>
      <c r="P41" s="1" t="e">
        <f t="shared" si="31"/>
        <v>#REF!</v>
      </c>
      <c r="Q41" s="1" t="e">
        <f t="shared" si="31"/>
        <v>#REF!</v>
      </c>
      <c r="R41" s="1" t="e">
        <f t="shared" si="31"/>
        <v>#REF!</v>
      </c>
      <c r="S41" s="1" t="e">
        <f t="shared" si="31"/>
        <v>#REF!</v>
      </c>
      <c r="T41" s="1" t="e">
        <f t="shared" si="31"/>
        <v>#REF!</v>
      </c>
      <c r="U41" s="1" t="e">
        <f t="shared" si="31"/>
        <v>#REF!</v>
      </c>
      <c r="V41" s="1" t="e">
        <f t="shared" ref="V41" si="32">U41+V40</f>
        <v>#REF!</v>
      </c>
      <c r="W41" s="1" t="e">
        <f t="shared" ref="W41" si="33">V41+W40</f>
        <v>#REF!</v>
      </c>
      <c r="X41" s="1" t="e">
        <f t="shared" ref="X41" si="34">W41+X40</f>
        <v>#REF!</v>
      </c>
    </row>
    <row r="42" spans="1:25" x14ac:dyDescent="0.25">
      <c r="C42" s="1"/>
      <c r="E42" s="1"/>
    </row>
    <row r="43" spans="1:25" x14ac:dyDescent="0.25">
      <c r="C43" s="1"/>
      <c r="D43" s="1"/>
      <c r="E43" s="1"/>
    </row>
    <row r="44" spans="1:25" x14ac:dyDescent="0.25">
      <c r="C44" s="1"/>
      <c r="D44" s="1"/>
      <c r="E44" s="1"/>
    </row>
    <row r="45" spans="1:25" x14ac:dyDescent="0.25">
      <c r="C45" s="1"/>
      <c r="D45" s="1"/>
      <c r="E45" s="1"/>
    </row>
    <row r="46" spans="1:25" x14ac:dyDescent="0.25">
      <c r="C46" s="1"/>
      <c r="D46" s="1"/>
      <c r="E46" s="1"/>
    </row>
    <row r="47" spans="1:25" x14ac:dyDescent="0.25">
      <c r="C47" s="1"/>
      <c r="E47" s="1"/>
    </row>
    <row r="48" spans="1:25" x14ac:dyDescent="0.25">
      <c r="C48" s="1"/>
      <c r="D48" s="1"/>
      <c r="E48" s="1"/>
    </row>
    <row r="49" spans="3:5" x14ac:dyDescent="0.25">
      <c r="C49" s="1"/>
      <c r="D49" s="1"/>
      <c r="E49" s="1"/>
    </row>
    <row r="50" spans="3:5" x14ac:dyDescent="0.25">
      <c r="C50" s="1"/>
      <c r="D50" s="1"/>
      <c r="E50" s="1"/>
    </row>
    <row r="51" spans="3:5" x14ac:dyDescent="0.25">
      <c r="C51" s="1"/>
      <c r="D51" s="1"/>
      <c r="E51" s="1"/>
    </row>
    <row r="52" spans="3:5" x14ac:dyDescent="0.25">
      <c r="C52" s="1"/>
      <c r="D52" s="1"/>
      <c r="E52" s="1"/>
    </row>
    <row r="53" spans="3:5" x14ac:dyDescent="0.25">
      <c r="C53" s="1"/>
      <c r="D53" s="1"/>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SUMMARY</vt:lpstr>
      <vt:lpstr>Land</vt:lpstr>
      <vt:lpstr>FA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2017-11-16T08:40:06Z</dcterms:modified>
</cp:coreProperties>
</file>